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75FCF442-BB44-4EC4-9514-5CD9F0C144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17" i="2" l="1"/>
  <c r="I17" i="2"/>
  <c r="H17" i="2"/>
  <c r="G17" i="2"/>
  <c r="F21" i="2"/>
  <c r="F17" i="2"/>
  <c r="F18" i="2"/>
  <c r="F19" i="2"/>
  <c r="J11" i="2"/>
  <c r="I11" i="2"/>
  <c r="H11" i="2"/>
  <c r="G11" i="2"/>
  <c r="F14" i="2"/>
  <c r="F11" i="2"/>
  <c r="F12" i="2"/>
  <c r="F9" i="2"/>
  <c r="F8" i="2"/>
  <c r="F6" i="2"/>
  <c r="F37" i="1"/>
  <c r="F40" i="1"/>
  <c r="F39" i="1"/>
  <c r="F36" i="1"/>
  <c r="F34" i="1"/>
  <c r="F33" i="1"/>
  <c r="F28" i="1"/>
  <c r="F27" i="1"/>
  <c r="F26" i="1"/>
  <c r="F17" i="1"/>
  <c r="F20" i="1"/>
  <c r="F19" i="1"/>
  <c r="F16" i="1"/>
  <c r="F8" i="1"/>
  <c r="F7" i="1"/>
  <c r="F6" i="1"/>
  <c r="F13" i="1"/>
  <c r="J22" i="2" l="1"/>
  <c r="I22" i="2"/>
  <c r="H22" i="2"/>
  <c r="G22" i="2"/>
  <c r="J21" i="2"/>
  <c r="I21" i="2"/>
  <c r="H21" i="2"/>
  <c r="G21" i="2"/>
  <c r="J19" i="2"/>
  <c r="I19" i="2"/>
  <c r="H19" i="2"/>
  <c r="G19" i="2"/>
  <c r="J18" i="2"/>
  <c r="I18" i="2"/>
  <c r="H18" i="2"/>
  <c r="G18" i="2"/>
  <c r="J15" i="2"/>
  <c r="I15" i="2"/>
  <c r="H15" i="2"/>
  <c r="G15" i="2"/>
  <c r="J14" i="2"/>
  <c r="I14" i="2"/>
  <c r="H14" i="2"/>
  <c r="G14" i="2"/>
  <c r="J12" i="2"/>
  <c r="I12" i="2"/>
  <c r="H12" i="2"/>
  <c r="G12" i="2"/>
  <c r="F10" i="2"/>
  <c r="J9" i="2"/>
  <c r="I9" i="2"/>
  <c r="J7" i="2"/>
  <c r="I7" i="2"/>
  <c r="H7" i="2"/>
  <c r="G7" i="2"/>
  <c r="J6" i="2"/>
  <c r="I6" i="2"/>
  <c r="H6" i="2"/>
  <c r="G6" i="2"/>
  <c r="J4" i="2"/>
  <c r="I4" i="2"/>
  <c r="H4" i="2"/>
  <c r="G4" i="2"/>
  <c r="G41" i="1"/>
  <c r="J27" i="1"/>
  <c r="I27" i="1"/>
  <c r="H27" i="1"/>
  <c r="G27" i="1"/>
  <c r="J26" i="1"/>
  <c r="I26" i="1"/>
  <c r="H26" i="1"/>
  <c r="G26" i="1"/>
  <c r="J29" i="1"/>
  <c r="I29" i="1"/>
  <c r="H29" i="1"/>
  <c r="G29" i="1"/>
  <c r="J36" i="1"/>
  <c r="I36" i="1"/>
  <c r="H36" i="1"/>
  <c r="G36" i="1"/>
  <c r="J34" i="1"/>
  <c r="I34" i="1"/>
  <c r="H34" i="1"/>
  <c r="G34" i="1"/>
  <c r="J25" i="1"/>
  <c r="I25" i="1"/>
  <c r="H25" i="1"/>
  <c r="G25" i="1"/>
  <c r="J24" i="1"/>
  <c r="I24" i="1"/>
  <c r="H24" i="1"/>
  <c r="G24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I16" i="1"/>
  <c r="H16" i="1"/>
  <c r="G16" i="1"/>
  <c r="H14" i="1"/>
  <c r="G14" i="1"/>
  <c r="J9" i="1"/>
  <c r="I9" i="1"/>
  <c r="J6" i="1"/>
  <c r="I6" i="1"/>
  <c r="H6" i="1"/>
  <c r="G6" i="1"/>
  <c r="J7" i="1"/>
  <c r="I7" i="1"/>
  <c r="H7" i="1"/>
  <c r="G7" i="1"/>
  <c r="J5" i="1"/>
  <c r="I5" i="1"/>
  <c r="H5" i="1"/>
  <c r="G5" i="1"/>
  <c r="J4" i="1"/>
  <c r="I4" i="1"/>
  <c r="H4" i="1"/>
  <c r="G4" i="1"/>
  <c r="J10" i="2" l="1"/>
  <c r="I10" i="2"/>
  <c r="G10" i="2"/>
  <c r="F16" i="2"/>
  <c r="H10" i="2"/>
  <c r="J30" i="1"/>
  <c r="I30" i="1"/>
  <c r="G30" i="1"/>
  <c r="H30" i="1"/>
  <c r="F23" i="2"/>
  <c r="G10" i="1" l="1"/>
  <c r="G23" i="2" l="1"/>
  <c r="J23" i="2" l="1"/>
  <c r="I23" i="2"/>
  <c r="H23" i="2"/>
  <c r="G16" i="2"/>
  <c r="H16" i="2" l="1"/>
  <c r="I16" i="2"/>
  <c r="J16" i="2"/>
  <c r="J14" i="1"/>
  <c r="I14" i="1"/>
  <c r="H10" i="1"/>
  <c r="I41" i="1" l="1"/>
  <c r="J41" i="1"/>
  <c r="I10" i="1"/>
  <c r="J10" i="1"/>
  <c r="G21" i="1"/>
  <c r="H21" i="1"/>
  <c r="I21" i="1"/>
  <c r="J21" i="1"/>
  <c r="H41" i="1"/>
</calcChain>
</file>

<file path=xl/sharedStrings.xml><?xml version="1.0" encoding="utf-8"?>
<sst xmlns="http://schemas.openxmlformats.org/spreadsheetml/2006/main" count="188" uniqueCount="61">
  <si>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</si>
  <si>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</si>
  <si>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</si>
  <si>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</si>
  <si>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</si>
  <si>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</si>
  <si>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</si>
  <si>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</si>
  <si>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</si>
  <si>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</si>
  <si>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</si>
  <si>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</si>
  <si>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</si>
  <si>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</si>
  <si>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</si>
  <si>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</si>
  <si>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</si>
  <si>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</si>
  <si>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</si>
  <si>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</si>
  <si>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</si>
  <si>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</si>
  <si>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Батон</t>
  </si>
  <si>
    <t>добавка</t>
  </si>
  <si>
    <t>Сыр (порциями)</t>
  </si>
  <si>
    <t>Полдник</t>
  </si>
  <si>
    <t>напиток</t>
  </si>
  <si>
    <t>Хлеб пшеничный</t>
  </si>
  <si>
    <t>6-10 лет</t>
  </si>
  <si>
    <t>Икра кабачковая</t>
  </si>
  <si>
    <t>Пицца школьная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</si>
  <si>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</si>
  <si>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</si>
  <si>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</si>
  <si>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</si>
  <si>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</si>
  <si>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60</t>
  </si>
  <si>
    <t>"___"_____2023</t>
  </si>
  <si>
    <t>40</t>
  </si>
  <si>
    <t>День 1</t>
  </si>
  <si>
    <t>Яблоко</t>
  </si>
  <si>
    <t xml:space="preserve">Каша манная молочнаяя </t>
  </si>
  <si>
    <t>Какао с молоком</t>
  </si>
  <si>
    <t>Фрукт</t>
  </si>
  <si>
    <t xml:space="preserve">Чай с сахаром  </t>
  </si>
  <si>
    <t xml:space="preserve">Суп "Волна" с мясом птицы </t>
  </si>
  <si>
    <t>245/5</t>
  </si>
  <si>
    <t>Азу</t>
  </si>
  <si>
    <t>Компот из сухофруктов</t>
  </si>
  <si>
    <t>200</t>
  </si>
  <si>
    <t>30</t>
  </si>
  <si>
    <t>100</t>
  </si>
  <si>
    <t>Компот из смеси сухофруктов</t>
  </si>
  <si>
    <t>220/20</t>
  </si>
  <si>
    <t>250/30</t>
  </si>
  <si>
    <t>Чай с сахаром</t>
  </si>
  <si>
    <t>25</t>
  </si>
  <si>
    <t>70</t>
  </si>
  <si>
    <t>34</t>
  </si>
  <si>
    <t>50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</si>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</sst>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1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1" xfId="0" applyFont="1" applyBorder="1" applyAlignment="1">
      <alignment horizontal="center" vertical="center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0" fontId="5" fillId="0" borderId="17" xfId="0" applyFont="1" applyBorder="1" applyAlignment="1">
      <alignment horizontal="center"/>
    </xf>
    <xf numFmtId="2" fontId="3" fillId="0" borderId="17" xfId="0" applyNumberFormat="1" applyFont="1" applyBorder="1"/>
    <xf numFmtId="2" fontId="3" fillId="0" borderId="18" xfId="0" applyNumberFormat="1" applyFont="1" applyBorder="1"/>
    <xf numFmtId="0" fontId="3" fillId="0" borderId="11" xfId="0" applyFont="1" applyBorder="1"/>
    <xf numFmtId="2" fontId="6" fillId="0" borderId="6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6" fillId="0" borderId="14" xfId="0" applyNumberFormat="1" applyFont="1" applyBorder="1" applyProtection="1">
      <protection locked="0"/>
    </xf>
    <xf numFmtId="2" fontId="6" fillId="0" borderId="17" xfId="0" applyNumberFormat="1" applyFont="1" applyBorder="1"/>
    <xf numFmtId="1" fontId="6" fillId="0" borderId="1" xfId="0" applyNumberFormat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11" xfId="0" applyBorder="1"/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20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0" fontId="2" fillId="0" borderId="17" xfId="0" applyFont="1" applyBorder="1" applyAlignment="1">
      <alignment horizontal="center"/>
    </xf>
    <xf numFmtId="2" fontId="2" fillId="0" borderId="17" xfId="0" applyNumberFormat="1" applyFont="1" applyBorder="1"/>
    <xf numFmtId="2" fontId="0" fillId="0" borderId="17" xfId="0" applyNumberFormat="1" applyBorder="1"/>
    <xf numFmtId="2" fontId="0" fillId="0" borderId="18" xfId="0" applyNumberFormat="1" applyBorder="1"/>
    <xf numFmtId="49" fontId="7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5"/>
  <sheetViews>
    <sheetView tabSelected="1" zoomScale="115" zoomScaleNormal="115" workbookViewId="0">
      <selection activeCell="B1" sqref="B1:D1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8.109375" style="29" bestFit="1" customWidth="1"/>
    <col min="6" max="6" width="8.77734375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04" t="s">
        <v>60</v>
      </c>
      <c r="C1" s="105"/>
      <c r="D1" s="106"/>
      <c r="E1" s="29" t="s">
        <v>31</v>
      </c>
      <c r="F1" s="28"/>
      <c r="G1" s="107" t="s">
        <v>39</v>
      </c>
      <c r="H1" s="108"/>
      <c r="I1" s="27" t="s">
        <v>37</v>
      </c>
    </row>
    <row r="2" spans="1:10" ht="15" thickBot="1" x14ac:dyDescent="0.35">
      <c r="B2" s="1" t="s">
        <v>28</v>
      </c>
    </row>
    <row r="3" spans="1:10" s="35" customFormat="1" ht="29.4" thickBot="1" x14ac:dyDescent="0.35">
      <c r="A3" s="31" t="s">
        <v>1</v>
      </c>
      <c r="B3" s="32" t="s">
        <v>2</v>
      </c>
      <c r="C3" s="32" t="s">
        <v>18</v>
      </c>
      <c r="D3" s="32" t="s">
        <v>3</v>
      </c>
      <c r="E3" s="36" t="s">
        <v>19</v>
      </c>
      <c r="F3" s="36" t="s">
        <v>4</v>
      </c>
      <c r="G3" s="33" t="s">
        <v>5</v>
      </c>
      <c r="H3" s="32" t="s">
        <v>6</v>
      </c>
      <c r="I3" s="32" t="s">
        <v>7</v>
      </c>
      <c r="J3" s="34" t="s">
        <v>8</v>
      </c>
    </row>
    <row r="4" spans="1:10" x14ac:dyDescent="0.3">
      <c r="A4" s="5" t="s">
        <v>9</v>
      </c>
      <c r="B4" s="6" t="s">
        <v>10</v>
      </c>
      <c r="C4" s="7">
        <v>9</v>
      </c>
      <c r="D4" s="8" t="s">
        <v>41</v>
      </c>
      <c r="E4" s="37">
        <v>200</v>
      </c>
      <c r="F4" s="38">
        <v>14.93</v>
      </c>
      <c r="G4" s="9">
        <f>220</f>
        <v>220</v>
      </c>
      <c r="H4" s="9">
        <f>6.33</f>
        <v>6.33</v>
      </c>
      <c r="I4" s="9">
        <f>7.38</f>
        <v>7.38</v>
      </c>
      <c r="J4" s="10">
        <f>32.1</f>
        <v>32.1</v>
      </c>
    </row>
    <row r="5" spans="1:10" x14ac:dyDescent="0.3">
      <c r="A5" s="11"/>
      <c r="B5" s="12" t="s">
        <v>11</v>
      </c>
      <c r="C5" s="13">
        <v>36</v>
      </c>
      <c r="D5" s="14" t="s">
        <v>42</v>
      </c>
      <c r="E5" s="39">
        <v>200</v>
      </c>
      <c r="F5" s="40">
        <v>12.47</v>
      </c>
      <c r="G5" s="15">
        <f>88.41</f>
        <v>88.41</v>
      </c>
      <c r="H5" s="15">
        <f>3.09</f>
        <v>3.09</v>
      </c>
      <c r="I5" s="15">
        <f>2.29</f>
        <v>2.29</v>
      </c>
      <c r="J5" s="16">
        <f>13.87</f>
        <v>13.87</v>
      </c>
    </row>
    <row r="6" spans="1:10" x14ac:dyDescent="0.3">
      <c r="A6" s="11"/>
      <c r="B6" s="26" t="s">
        <v>16</v>
      </c>
      <c r="C6" s="13" t="s">
        <v>20</v>
      </c>
      <c r="D6" s="14" t="s">
        <v>21</v>
      </c>
      <c r="E6" s="39">
        <v>20</v>
      </c>
      <c r="F6" s="40">
        <f>43.64*0.02</f>
        <v>0.87280000000000002</v>
      </c>
      <c r="G6" s="15">
        <f>42</f>
        <v>42</v>
      </c>
      <c r="H6" s="15">
        <f>0.98</f>
        <v>0.98</v>
      </c>
      <c r="I6" s="15">
        <f>0.2</f>
        <v>0.2</v>
      </c>
      <c r="J6" s="16">
        <f>8.96</f>
        <v>8.9600000000000009</v>
      </c>
    </row>
    <row r="7" spans="1:10" x14ac:dyDescent="0.3">
      <c r="A7" s="11"/>
      <c r="B7" s="12" t="s">
        <v>17</v>
      </c>
      <c r="C7" s="13" t="s">
        <v>20</v>
      </c>
      <c r="D7" s="14" t="s">
        <v>22</v>
      </c>
      <c r="E7" s="39">
        <v>20</v>
      </c>
      <c r="F7" s="40">
        <f>45.45*0.02</f>
        <v>0.90900000000000003</v>
      </c>
      <c r="G7" s="15">
        <f>47</f>
        <v>47</v>
      </c>
      <c r="H7" s="15">
        <f>1.52</f>
        <v>1.52</v>
      </c>
      <c r="I7" s="15">
        <f>0.16</f>
        <v>0.16</v>
      </c>
      <c r="J7" s="16">
        <f>9.84</f>
        <v>9.84</v>
      </c>
    </row>
    <row r="8" spans="1:10" x14ac:dyDescent="0.3">
      <c r="A8" s="11"/>
      <c r="B8" s="17" t="s">
        <v>23</v>
      </c>
      <c r="C8" s="18" t="s">
        <v>20</v>
      </c>
      <c r="D8" s="19" t="s">
        <v>40</v>
      </c>
      <c r="E8" s="41">
        <v>156</v>
      </c>
      <c r="F8" s="40">
        <f>180*0.156</f>
        <v>28.08</v>
      </c>
      <c r="G8" s="20">
        <v>96</v>
      </c>
      <c r="H8" s="20">
        <v>1.5</v>
      </c>
      <c r="I8" s="20">
        <v>0.5</v>
      </c>
      <c r="J8" s="21">
        <v>21</v>
      </c>
    </row>
    <row r="9" spans="1:10" x14ac:dyDescent="0.3">
      <c r="A9" s="11"/>
      <c r="B9" s="17" t="s">
        <v>23</v>
      </c>
      <c r="C9" s="13">
        <v>6</v>
      </c>
      <c r="D9" s="14" t="s">
        <v>24</v>
      </c>
      <c r="E9" s="39">
        <v>10</v>
      </c>
      <c r="F9" s="40">
        <v>8.4700000000000006</v>
      </c>
      <c r="G9" s="15">
        <v>35</v>
      </c>
      <c r="H9" s="15">
        <v>2.63</v>
      </c>
      <c r="I9" s="15">
        <f>2.66</f>
        <v>2.66</v>
      </c>
      <c r="J9" s="16">
        <f>0</f>
        <v>0</v>
      </c>
    </row>
    <row r="10" spans="1:10" ht="15" thickBot="1" x14ac:dyDescent="0.35">
      <c r="A10" s="11"/>
      <c r="B10" s="22"/>
      <c r="C10" s="23"/>
      <c r="D10" s="24"/>
      <c r="E10" s="43"/>
      <c r="F10" s="44">
        <v>58.52</v>
      </c>
      <c r="G10" s="25">
        <f>SUM(G4:G9)</f>
        <v>528.41</v>
      </c>
      <c r="H10" s="25">
        <f>SUM(H4:H9)</f>
        <v>16.05</v>
      </c>
      <c r="I10" s="25">
        <f>SUM(I4:I9)</f>
        <v>13.19</v>
      </c>
      <c r="J10" s="94">
        <f>SUM(J4:J9)</f>
        <v>85.77</v>
      </c>
    </row>
    <row r="11" spans="1:10" x14ac:dyDescent="0.3">
      <c r="A11" s="5" t="s">
        <v>25</v>
      </c>
      <c r="B11" s="6" t="s">
        <v>26</v>
      </c>
      <c r="C11" s="7">
        <v>57</v>
      </c>
      <c r="D11" s="8" t="s">
        <v>44</v>
      </c>
      <c r="E11" s="37">
        <v>200</v>
      </c>
      <c r="F11" s="38">
        <v>1.29</v>
      </c>
      <c r="G11" s="9">
        <v>41</v>
      </c>
      <c r="H11" s="9">
        <v>0</v>
      </c>
      <c r="I11" s="9">
        <v>0</v>
      </c>
      <c r="J11" s="10">
        <v>10.01</v>
      </c>
    </row>
    <row r="12" spans="1:10" x14ac:dyDescent="0.3">
      <c r="A12" s="11"/>
      <c r="B12" s="17" t="s">
        <v>23</v>
      </c>
      <c r="C12" s="13">
        <v>56</v>
      </c>
      <c r="D12" s="14" t="s">
        <v>30</v>
      </c>
      <c r="E12" s="39">
        <v>60</v>
      </c>
      <c r="F12" s="40">
        <v>21.46</v>
      </c>
      <c r="G12" s="15">
        <v>140.4</v>
      </c>
      <c r="H12" s="15">
        <v>7.1</v>
      </c>
      <c r="I12" s="15">
        <v>4.79</v>
      </c>
      <c r="J12" s="16">
        <v>15.44</v>
      </c>
    </row>
    <row r="13" spans="1:10" x14ac:dyDescent="0.3">
      <c r="A13" s="11"/>
      <c r="B13" s="17" t="s">
        <v>23</v>
      </c>
      <c r="C13" s="18" t="s">
        <v>20</v>
      </c>
      <c r="D13" s="19" t="s">
        <v>40</v>
      </c>
      <c r="E13" s="41">
        <v>156</v>
      </c>
      <c r="F13" s="40">
        <f>180*0.156</f>
        <v>28.08</v>
      </c>
      <c r="G13" s="20">
        <v>96</v>
      </c>
      <c r="H13" s="20">
        <v>1.5</v>
      </c>
      <c r="I13" s="20">
        <v>0.5</v>
      </c>
      <c r="J13" s="21">
        <v>21</v>
      </c>
    </row>
    <row r="14" spans="1:10" ht="15" thickBot="1" x14ac:dyDescent="0.35">
      <c r="A14" s="95"/>
      <c r="B14" s="17"/>
      <c r="C14" s="18"/>
      <c r="D14" s="19"/>
      <c r="E14" s="41"/>
      <c r="F14" s="42">
        <v>43.89</v>
      </c>
      <c r="G14" s="20">
        <f>SUM(G11:G13)</f>
        <v>277.39999999999998</v>
      </c>
      <c r="H14" s="20">
        <f>SUM(H11:H13)</f>
        <v>8.6</v>
      </c>
      <c r="I14" s="20">
        <f t="shared" ref="I14:J14" si="0">SUM(I11:I12)</f>
        <v>4.79</v>
      </c>
      <c r="J14" s="21">
        <f t="shared" si="0"/>
        <v>25.45</v>
      </c>
    </row>
    <row r="15" spans="1:10" x14ac:dyDescent="0.3">
      <c r="A15" s="5" t="s">
        <v>12</v>
      </c>
      <c r="B15" s="88" t="s">
        <v>13</v>
      </c>
      <c r="C15" s="89">
        <v>27</v>
      </c>
      <c r="D15" s="90" t="s">
        <v>29</v>
      </c>
      <c r="E15" s="91" t="s">
        <v>36</v>
      </c>
      <c r="F15" s="92">
        <v>11.52</v>
      </c>
      <c r="G15" s="93">
        <v>47</v>
      </c>
      <c r="H15" s="9">
        <v>0.72</v>
      </c>
      <c r="I15" s="9">
        <v>2.82</v>
      </c>
      <c r="J15" s="10">
        <v>4.62</v>
      </c>
    </row>
    <row r="16" spans="1:10" ht="13.8" customHeight="1" x14ac:dyDescent="0.3">
      <c r="A16" s="11"/>
      <c r="B16" s="12" t="s">
        <v>14</v>
      </c>
      <c r="C16" s="13">
        <v>60</v>
      </c>
      <c r="D16" s="67" t="s">
        <v>45</v>
      </c>
      <c r="E16" s="45" t="s">
        <v>46</v>
      </c>
      <c r="F16" s="40">
        <f>9.09*5/10+17.81*245/240</f>
        <v>22.726041666666667</v>
      </c>
      <c r="G16" s="15">
        <f>204</f>
        <v>204</v>
      </c>
      <c r="H16" s="15">
        <f>10.84</f>
        <v>10.84</v>
      </c>
      <c r="I16" s="15">
        <f>7.89</f>
        <v>7.89</v>
      </c>
      <c r="J16" s="16">
        <f>21.92</f>
        <v>21.92</v>
      </c>
    </row>
    <row r="17" spans="1:10" x14ac:dyDescent="0.3">
      <c r="A17" s="11"/>
      <c r="B17" s="12" t="s">
        <v>15</v>
      </c>
      <c r="C17" s="13">
        <v>61</v>
      </c>
      <c r="D17" s="14" t="s">
        <v>47</v>
      </c>
      <c r="E17" s="45" t="s">
        <v>53</v>
      </c>
      <c r="F17" s="40">
        <f>22.12*20/30+38.78*220/210</f>
        <v>55.373333333333335</v>
      </c>
      <c r="G17" s="15">
        <f>301.02</f>
        <v>301.02</v>
      </c>
      <c r="H17" s="15">
        <f>12.92</f>
        <v>12.92</v>
      </c>
      <c r="I17" s="15">
        <f>13.76</f>
        <v>13.76</v>
      </c>
      <c r="J17" s="16">
        <f>31.14</f>
        <v>31.14</v>
      </c>
    </row>
    <row r="18" spans="1:10" x14ac:dyDescent="0.3">
      <c r="A18" s="11"/>
      <c r="B18" s="12" t="s">
        <v>26</v>
      </c>
      <c r="C18" s="13">
        <v>17</v>
      </c>
      <c r="D18" s="14" t="s">
        <v>48</v>
      </c>
      <c r="E18" s="45" t="s">
        <v>49</v>
      </c>
      <c r="F18" s="40">
        <v>4.59</v>
      </c>
      <c r="G18" s="15">
        <v>80</v>
      </c>
      <c r="H18" s="15">
        <v>0.44</v>
      </c>
      <c r="I18" s="15">
        <v>0</v>
      </c>
      <c r="J18" s="16">
        <v>18.899999999999999</v>
      </c>
    </row>
    <row r="19" spans="1:10" x14ac:dyDescent="0.3">
      <c r="A19" s="11"/>
      <c r="B19" s="12" t="s">
        <v>17</v>
      </c>
      <c r="C19" s="13" t="s">
        <v>20</v>
      </c>
      <c r="D19" s="14" t="s">
        <v>27</v>
      </c>
      <c r="E19" s="45" t="s">
        <v>50</v>
      </c>
      <c r="F19" s="40">
        <f>36.36*0.03</f>
        <v>1.0908</v>
      </c>
      <c r="G19" s="15">
        <f>70.5</f>
        <v>70.5</v>
      </c>
      <c r="H19" s="15">
        <f>2.28</f>
        <v>2.2799999999999998</v>
      </c>
      <c r="I19" s="15">
        <f>0.24</f>
        <v>0.24</v>
      </c>
      <c r="J19" s="16">
        <f>14.76</f>
        <v>14.76</v>
      </c>
    </row>
    <row r="20" spans="1:10" x14ac:dyDescent="0.3">
      <c r="A20" s="11"/>
      <c r="B20" s="26" t="s">
        <v>16</v>
      </c>
      <c r="C20" s="18" t="s">
        <v>20</v>
      </c>
      <c r="D20" s="19" t="s">
        <v>21</v>
      </c>
      <c r="E20" s="46" t="s">
        <v>50</v>
      </c>
      <c r="F20" s="42">
        <f>43.64*0.03</f>
        <v>1.3091999999999999</v>
      </c>
      <c r="G20" s="20">
        <f>63</f>
        <v>63</v>
      </c>
      <c r="H20" s="20">
        <f>1.47</f>
        <v>1.47</v>
      </c>
      <c r="I20" s="20">
        <f>0.3</f>
        <v>0.3</v>
      </c>
      <c r="J20" s="21">
        <f>13.44</f>
        <v>13.44</v>
      </c>
    </row>
    <row r="21" spans="1:10" ht="15" thickBot="1" x14ac:dyDescent="0.35">
      <c r="A21" s="96"/>
      <c r="B21" s="97"/>
      <c r="C21" s="98"/>
      <c r="D21" s="98"/>
      <c r="E21" s="99"/>
      <c r="F21" s="100">
        <v>87.79</v>
      </c>
      <c r="G21" s="101">
        <f>SUM(G15:G20)</f>
        <v>765.52</v>
      </c>
      <c r="H21" s="101">
        <f>SUM(H15:H20)</f>
        <v>28.67</v>
      </c>
      <c r="I21" s="101">
        <f>SUM(I15:I20)</f>
        <v>25.009999999999998</v>
      </c>
      <c r="J21" s="102">
        <f>SUM(J15:J20)</f>
        <v>104.78000000000002</v>
      </c>
    </row>
    <row r="22" spans="1:10" ht="15" thickBot="1" x14ac:dyDescent="0.35">
      <c r="B22" s="1" t="s">
        <v>32</v>
      </c>
      <c r="E22" s="47"/>
      <c r="F22" s="48"/>
    </row>
    <row r="23" spans="1:10" ht="29.4" thickBot="1" x14ac:dyDescent="0.35">
      <c r="A23" s="2" t="s">
        <v>1</v>
      </c>
      <c r="B23" s="3" t="s">
        <v>2</v>
      </c>
      <c r="C23" s="3" t="s">
        <v>18</v>
      </c>
      <c r="D23" s="3" t="s">
        <v>3</v>
      </c>
      <c r="E23" s="49" t="s">
        <v>19</v>
      </c>
      <c r="F23" s="49" t="s">
        <v>4</v>
      </c>
      <c r="G23" s="30" t="s">
        <v>5</v>
      </c>
      <c r="H23" s="3" t="s">
        <v>6</v>
      </c>
      <c r="I23" s="3" t="s">
        <v>7</v>
      </c>
      <c r="J23" s="4" t="s">
        <v>8</v>
      </c>
    </row>
    <row r="24" spans="1:10" x14ac:dyDescent="0.3">
      <c r="A24" s="5" t="s">
        <v>9</v>
      </c>
      <c r="B24" s="6" t="s">
        <v>10</v>
      </c>
      <c r="C24" s="7">
        <v>9</v>
      </c>
      <c r="D24" s="8" t="s">
        <v>41</v>
      </c>
      <c r="E24" s="37">
        <v>200</v>
      </c>
      <c r="F24" s="38">
        <v>14.93</v>
      </c>
      <c r="G24" s="9">
        <f>220</f>
        <v>220</v>
      </c>
      <c r="H24" s="9">
        <f>6.33</f>
        <v>6.33</v>
      </c>
      <c r="I24" s="9">
        <f>7.38</f>
        <v>7.38</v>
      </c>
      <c r="J24" s="10">
        <f>32.1</f>
        <v>32.1</v>
      </c>
    </row>
    <row r="25" spans="1:10" x14ac:dyDescent="0.3">
      <c r="A25" s="11"/>
      <c r="B25" s="12" t="s">
        <v>11</v>
      </c>
      <c r="C25" s="13">
        <v>36</v>
      </c>
      <c r="D25" s="14" t="s">
        <v>42</v>
      </c>
      <c r="E25" s="39">
        <v>200</v>
      </c>
      <c r="F25" s="40">
        <v>12.47</v>
      </c>
      <c r="G25" s="15">
        <f>88.41</f>
        <v>88.41</v>
      </c>
      <c r="H25" s="15">
        <f>3.09</f>
        <v>3.09</v>
      </c>
      <c r="I25" s="15">
        <f>2.29</f>
        <v>2.29</v>
      </c>
      <c r="J25" s="16">
        <f>13.87</f>
        <v>13.87</v>
      </c>
    </row>
    <row r="26" spans="1:10" x14ac:dyDescent="0.3">
      <c r="A26" s="11"/>
      <c r="B26" s="26" t="s">
        <v>16</v>
      </c>
      <c r="C26" s="13" t="s">
        <v>20</v>
      </c>
      <c r="D26" s="14" t="s">
        <v>21</v>
      </c>
      <c r="E26" s="39">
        <v>30</v>
      </c>
      <c r="F26" s="40">
        <f>43.64*0.03</f>
        <v>1.3091999999999999</v>
      </c>
      <c r="G26" s="20">
        <f>63</f>
        <v>63</v>
      </c>
      <c r="H26" s="20">
        <f>1.47</f>
        <v>1.47</v>
      </c>
      <c r="I26" s="20">
        <f>0.3</f>
        <v>0.3</v>
      </c>
      <c r="J26" s="21">
        <f>13.44</f>
        <v>13.44</v>
      </c>
    </row>
    <row r="27" spans="1:10" x14ac:dyDescent="0.3">
      <c r="A27" s="11"/>
      <c r="B27" s="12" t="s">
        <v>17</v>
      </c>
      <c r="C27" s="13" t="s">
        <v>20</v>
      </c>
      <c r="D27" s="14" t="s">
        <v>22</v>
      </c>
      <c r="E27" s="39">
        <v>30</v>
      </c>
      <c r="F27" s="40">
        <f>45.45*0.03</f>
        <v>1.3634999999999999</v>
      </c>
      <c r="G27" s="15">
        <f>70.5</f>
        <v>70.5</v>
      </c>
      <c r="H27" s="15">
        <f>2.28</f>
        <v>2.2799999999999998</v>
      </c>
      <c r="I27" s="15">
        <f>0.24</f>
        <v>0.24</v>
      </c>
      <c r="J27" s="16">
        <f>14.76</f>
        <v>14.76</v>
      </c>
    </row>
    <row r="28" spans="1:10" x14ac:dyDescent="0.3">
      <c r="A28" s="11"/>
      <c r="B28" s="17" t="s">
        <v>23</v>
      </c>
      <c r="C28" s="18" t="s">
        <v>20</v>
      </c>
      <c r="D28" s="19" t="s">
        <v>40</v>
      </c>
      <c r="E28" s="41">
        <v>156</v>
      </c>
      <c r="F28" s="40">
        <f>180*0.156</f>
        <v>28.08</v>
      </c>
      <c r="G28" s="20">
        <v>96</v>
      </c>
      <c r="H28" s="20">
        <v>1.5</v>
      </c>
      <c r="I28" s="20">
        <v>0.5</v>
      </c>
      <c r="J28" s="21">
        <v>21</v>
      </c>
    </row>
    <row r="29" spans="1:10" x14ac:dyDescent="0.3">
      <c r="A29" s="11"/>
      <c r="B29" s="17" t="s">
        <v>23</v>
      </c>
      <c r="C29" s="13">
        <v>6</v>
      </c>
      <c r="D29" s="14" t="s">
        <v>24</v>
      </c>
      <c r="E29" s="39">
        <v>12</v>
      </c>
      <c r="F29" s="40">
        <v>10.02</v>
      </c>
      <c r="G29" s="15">
        <f>42</f>
        <v>42</v>
      </c>
      <c r="H29" s="15">
        <f>3.16</f>
        <v>3.16</v>
      </c>
      <c r="I29" s="15">
        <f>3.19</f>
        <v>3.19</v>
      </c>
      <c r="J29" s="16">
        <f>0</f>
        <v>0</v>
      </c>
    </row>
    <row r="30" spans="1:10" ht="15" thickBot="1" x14ac:dyDescent="0.35">
      <c r="A30" s="11"/>
      <c r="B30" s="22"/>
      <c r="C30" s="23"/>
      <c r="D30" s="24"/>
      <c r="E30" s="43"/>
      <c r="F30" s="44">
        <v>68.05</v>
      </c>
      <c r="G30" s="25">
        <f>SUM(G24:G29)</f>
        <v>579.91</v>
      </c>
      <c r="H30" s="25">
        <f>SUM(H24:H29)</f>
        <v>17.829999999999998</v>
      </c>
      <c r="I30" s="25">
        <f>SUM(I24:I29)</f>
        <v>13.9</v>
      </c>
      <c r="J30" s="94">
        <f>SUM(J24:J29)</f>
        <v>95.17</v>
      </c>
    </row>
    <row r="31" spans="1:10" x14ac:dyDescent="0.3">
      <c r="A31" s="5" t="s">
        <v>25</v>
      </c>
      <c r="B31" s="6" t="s">
        <v>26</v>
      </c>
      <c r="C31" s="7">
        <v>57</v>
      </c>
      <c r="D31" s="8" t="s">
        <v>44</v>
      </c>
      <c r="E31" s="37">
        <v>200</v>
      </c>
      <c r="F31" s="38">
        <v>1.29</v>
      </c>
      <c r="G31" s="9">
        <v>41</v>
      </c>
      <c r="H31" s="9">
        <v>0</v>
      </c>
      <c r="I31" s="9">
        <v>0</v>
      </c>
      <c r="J31" s="10">
        <v>10.01</v>
      </c>
    </row>
    <row r="32" spans="1:10" x14ac:dyDescent="0.3">
      <c r="A32" s="11"/>
      <c r="B32" s="17" t="s">
        <v>23</v>
      </c>
      <c r="C32" s="13">
        <v>56</v>
      </c>
      <c r="D32" s="14" t="s">
        <v>30</v>
      </c>
      <c r="E32" s="39">
        <v>65</v>
      </c>
      <c r="F32" s="40">
        <v>21.66</v>
      </c>
      <c r="G32" s="15">
        <v>187.2</v>
      </c>
      <c r="H32" s="15">
        <v>9.4700000000000006</v>
      </c>
      <c r="I32" s="15">
        <v>6.39</v>
      </c>
      <c r="J32" s="16">
        <v>20.59</v>
      </c>
    </row>
    <row r="33" spans="1:10" x14ac:dyDescent="0.3">
      <c r="A33" s="11"/>
      <c r="B33" s="17" t="s">
        <v>23</v>
      </c>
      <c r="C33" s="18" t="s">
        <v>20</v>
      </c>
      <c r="D33" s="19" t="s">
        <v>43</v>
      </c>
      <c r="E33" s="41">
        <v>156</v>
      </c>
      <c r="F33" s="40">
        <f>180*0.156</f>
        <v>28.08</v>
      </c>
      <c r="G33" s="20">
        <v>96</v>
      </c>
      <c r="H33" s="20">
        <v>1.5</v>
      </c>
      <c r="I33" s="20">
        <v>0.5</v>
      </c>
      <c r="J33" s="21">
        <v>21</v>
      </c>
    </row>
    <row r="34" spans="1:10" ht="15" thickBot="1" x14ac:dyDescent="0.35">
      <c r="A34" s="95"/>
      <c r="B34" s="17"/>
      <c r="C34" s="18"/>
      <c r="D34" s="19"/>
      <c r="E34" s="41"/>
      <c r="F34" s="42">
        <f>SUM(F31:F33)</f>
        <v>51.03</v>
      </c>
      <c r="G34" s="20">
        <f>SUM(G31:G33)</f>
        <v>324.2</v>
      </c>
      <c r="H34" s="20">
        <f>SUM(H31:H33)</f>
        <v>10.97</v>
      </c>
      <c r="I34" s="20">
        <f t="shared" ref="I34:J34" si="1">SUM(I31:I32)</f>
        <v>6.39</v>
      </c>
      <c r="J34" s="21">
        <f t="shared" si="1"/>
        <v>30.6</v>
      </c>
    </row>
    <row r="35" spans="1:10" x14ac:dyDescent="0.3">
      <c r="A35" s="5" t="s">
        <v>12</v>
      </c>
      <c r="B35" s="88" t="s">
        <v>13</v>
      </c>
      <c r="C35" s="89">
        <v>27</v>
      </c>
      <c r="D35" s="90" t="s">
        <v>29</v>
      </c>
      <c r="E35" s="91" t="s">
        <v>51</v>
      </c>
      <c r="F35" s="92">
        <v>19.2</v>
      </c>
      <c r="G35" s="93">
        <v>78.33</v>
      </c>
      <c r="H35" s="9">
        <v>1.2</v>
      </c>
      <c r="I35" s="9">
        <v>4.7</v>
      </c>
      <c r="J35" s="10">
        <v>7.7</v>
      </c>
    </row>
    <row r="36" spans="1:10" ht="28.8" x14ac:dyDescent="0.3">
      <c r="A36" s="11"/>
      <c r="B36" s="12" t="s">
        <v>14</v>
      </c>
      <c r="C36" s="13">
        <v>60</v>
      </c>
      <c r="D36" s="67" t="s">
        <v>45</v>
      </c>
      <c r="E36" s="45" t="s">
        <v>46</v>
      </c>
      <c r="F36" s="40">
        <f>9.09*5/10+17.81*245/240</f>
        <v>22.726041666666667</v>
      </c>
      <c r="G36" s="15">
        <f>204</f>
        <v>204</v>
      </c>
      <c r="H36" s="15">
        <f>10.84</f>
        <v>10.84</v>
      </c>
      <c r="I36" s="15">
        <f>7.89</f>
        <v>7.89</v>
      </c>
      <c r="J36" s="16">
        <f>21.92</f>
        <v>21.92</v>
      </c>
    </row>
    <row r="37" spans="1:10" x14ac:dyDescent="0.3">
      <c r="A37" s="11"/>
      <c r="B37" s="12" t="s">
        <v>15</v>
      </c>
      <c r="C37" s="13">
        <v>61</v>
      </c>
      <c r="D37" s="14" t="s">
        <v>47</v>
      </c>
      <c r="E37" s="45" t="s">
        <v>54</v>
      </c>
      <c r="F37" s="40">
        <f>25.81*30/35+45.67*250/245</f>
        <v>68.724897959183664</v>
      </c>
      <c r="G37" s="15">
        <v>351.19</v>
      </c>
      <c r="H37" s="15">
        <v>15.07</v>
      </c>
      <c r="I37" s="15">
        <v>16.05</v>
      </c>
      <c r="J37" s="16">
        <v>36.33</v>
      </c>
    </row>
    <row r="38" spans="1:10" x14ac:dyDescent="0.3">
      <c r="A38" s="11"/>
      <c r="B38" s="12" t="s">
        <v>26</v>
      </c>
      <c r="C38" s="13">
        <v>17</v>
      </c>
      <c r="D38" s="14" t="s">
        <v>48</v>
      </c>
      <c r="E38" s="45" t="s">
        <v>49</v>
      </c>
      <c r="F38" s="40">
        <v>4.59</v>
      </c>
      <c r="G38" s="15">
        <v>80</v>
      </c>
      <c r="H38" s="15">
        <v>0.44</v>
      </c>
      <c r="I38" s="15">
        <v>0</v>
      </c>
      <c r="J38" s="16">
        <v>18.899999999999999</v>
      </c>
    </row>
    <row r="39" spans="1:10" x14ac:dyDescent="0.3">
      <c r="A39" s="11"/>
      <c r="B39" s="12" t="s">
        <v>17</v>
      </c>
      <c r="C39" s="13" t="s">
        <v>20</v>
      </c>
      <c r="D39" s="14" t="s">
        <v>27</v>
      </c>
      <c r="E39" s="45" t="s">
        <v>38</v>
      </c>
      <c r="F39" s="40">
        <f>36.36*0.04</f>
        <v>1.4543999999999999</v>
      </c>
      <c r="G39" s="15">
        <v>94</v>
      </c>
      <c r="H39" s="15">
        <v>3.04</v>
      </c>
      <c r="I39" s="15">
        <v>0.32</v>
      </c>
      <c r="J39" s="16">
        <v>19.68</v>
      </c>
    </row>
    <row r="40" spans="1:10" x14ac:dyDescent="0.3">
      <c r="A40" s="11"/>
      <c r="B40" s="26" t="s">
        <v>16</v>
      </c>
      <c r="C40" s="18" t="s">
        <v>20</v>
      </c>
      <c r="D40" s="19" t="s">
        <v>21</v>
      </c>
      <c r="E40" s="46" t="s">
        <v>38</v>
      </c>
      <c r="F40" s="42">
        <f>43.64*0.04</f>
        <v>1.7456</v>
      </c>
      <c r="G40" s="20">
        <v>84</v>
      </c>
      <c r="H40" s="20">
        <v>1.96</v>
      </c>
      <c r="I40" s="20">
        <v>0.4</v>
      </c>
      <c r="J40" s="21">
        <v>17.920000000000002</v>
      </c>
    </row>
    <row r="41" spans="1:10" ht="15" thickBot="1" x14ac:dyDescent="0.35">
      <c r="A41" s="96"/>
      <c r="B41" s="97"/>
      <c r="C41" s="98"/>
      <c r="D41" s="98"/>
      <c r="E41" s="99"/>
      <c r="F41" s="100">
        <v>102.06</v>
      </c>
      <c r="G41" s="101">
        <f>SUM(G35:G40)</f>
        <v>891.52</v>
      </c>
      <c r="H41" s="101">
        <f>SUM(H35:H40)</f>
        <v>32.549999999999997</v>
      </c>
      <c r="I41" s="101">
        <f>SUM(I35:I40)</f>
        <v>29.36</v>
      </c>
      <c r="J41" s="102">
        <f>SUM(J35:J40)</f>
        <v>122.45</v>
      </c>
    </row>
    <row r="43" spans="1:10" x14ac:dyDescent="0.3">
      <c r="A43" s="48" t="s">
        <v>33</v>
      </c>
    </row>
    <row r="45" spans="1:10" x14ac:dyDescent="0.3">
      <c r="A45" s="48" t="s">
        <v>34</v>
      </c>
    </row>
  </sheetData>
  <mergeCells count="2">
    <mergeCell ref="B1:D1"/>
    <mergeCell ref="G1:H1"/>
  </mergeCells>
  <pageMargins left="0.23622047244094491" right="0.23622047244094491" top="0.15748031496062992" bottom="0.15748031496062992" header="0.11811023622047245" footer="0.11811023622047245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style="50" bestFit="1" customWidth="1"/>
    <col min="2" max="2" width="11.5546875" style="50" customWidth="1"/>
    <col min="3" max="3" width="7.109375" style="50" bestFit="1" customWidth="1"/>
    <col min="4" max="4" width="26.33203125" style="50" customWidth="1"/>
    <col min="5" max="5" width="8.109375" style="51" bestFit="1" customWidth="1"/>
    <col min="6" max="6" width="7.109375" style="50" bestFit="1" customWidth="1"/>
    <col min="7" max="7" width="7.6640625" style="50" customWidth="1"/>
    <col min="8" max="8" width="6.109375" style="50" bestFit="1" customWidth="1"/>
    <col min="9" max="9" width="6.5546875" style="50" customWidth="1"/>
    <col min="10" max="10" width="8.5546875" style="50" customWidth="1"/>
    <col min="11" max="16384" width="8.88671875" style="50"/>
  </cols>
  <sheetData>
    <row r="1" spans="1:10" ht="28.8" customHeight="1" x14ac:dyDescent="0.3">
      <c r="A1" s="50" t="s">
        <v>0</v>
      </c>
      <c r="B1" s="109" t="s">
        <v>60</v>
      </c>
      <c r="C1" s="110"/>
      <c r="D1" s="111"/>
      <c r="E1" s="51" t="s">
        <v>31</v>
      </c>
      <c r="F1" s="52"/>
      <c r="G1" s="112" t="s">
        <v>39</v>
      </c>
      <c r="H1" s="113"/>
      <c r="I1" s="53" t="s">
        <v>37</v>
      </c>
    </row>
    <row r="2" spans="1:10" ht="15" thickBot="1" x14ac:dyDescent="0.35">
      <c r="B2" s="54" t="s">
        <v>35</v>
      </c>
    </row>
    <row r="3" spans="1:10" s="60" customFormat="1" ht="29.4" thickBot="1" x14ac:dyDescent="0.35">
      <c r="A3" s="55" t="s">
        <v>1</v>
      </c>
      <c r="B3" s="56" t="s">
        <v>2</v>
      </c>
      <c r="C3" s="56" t="s">
        <v>18</v>
      </c>
      <c r="D3" s="56" t="s">
        <v>3</v>
      </c>
      <c r="E3" s="57" t="s">
        <v>19</v>
      </c>
      <c r="F3" s="57" t="s">
        <v>4</v>
      </c>
      <c r="G3" s="58" t="s">
        <v>5</v>
      </c>
      <c r="H3" s="56" t="s">
        <v>6</v>
      </c>
      <c r="I3" s="56" t="s">
        <v>7</v>
      </c>
      <c r="J3" s="59" t="s">
        <v>8</v>
      </c>
    </row>
    <row r="4" spans="1:10" ht="15" thickBot="1" x14ac:dyDescent="0.35">
      <c r="A4" s="5" t="s">
        <v>9</v>
      </c>
      <c r="B4" s="6" t="s">
        <v>10</v>
      </c>
      <c r="C4" s="7">
        <v>9</v>
      </c>
      <c r="D4" s="8" t="s">
        <v>41</v>
      </c>
      <c r="E4" s="37">
        <v>200</v>
      </c>
      <c r="F4" s="38">
        <v>19.86</v>
      </c>
      <c r="G4" s="9">
        <f>220</f>
        <v>220</v>
      </c>
      <c r="H4" s="9">
        <f>6.33</f>
        <v>6.33</v>
      </c>
      <c r="I4" s="9">
        <f>7.38</f>
        <v>7.38</v>
      </c>
      <c r="J4" s="10">
        <f>32.1</f>
        <v>32.1</v>
      </c>
    </row>
    <row r="5" spans="1:10" x14ac:dyDescent="0.3">
      <c r="A5" s="11"/>
      <c r="B5" s="12" t="s">
        <v>11</v>
      </c>
      <c r="C5" s="13">
        <v>57</v>
      </c>
      <c r="D5" s="14" t="s">
        <v>55</v>
      </c>
      <c r="E5" s="39">
        <v>200</v>
      </c>
      <c r="F5" s="40">
        <v>1.71</v>
      </c>
      <c r="G5" s="9">
        <v>41</v>
      </c>
      <c r="H5" s="9">
        <v>0</v>
      </c>
      <c r="I5" s="9">
        <v>0</v>
      </c>
      <c r="J5" s="10">
        <v>10.01</v>
      </c>
    </row>
    <row r="6" spans="1:10" x14ac:dyDescent="0.3">
      <c r="A6" s="11"/>
      <c r="B6" s="26" t="s">
        <v>16</v>
      </c>
      <c r="C6" s="13" t="s">
        <v>20</v>
      </c>
      <c r="D6" s="14" t="s">
        <v>21</v>
      </c>
      <c r="E6" s="39">
        <v>20</v>
      </c>
      <c r="F6" s="40">
        <f>52.37*0.02</f>
        <v>1.0473999999999999</v>
      </c>
      <c r="G6" s="15">
        <f>42</f>
        <v>42</v>
      </c>
      <c r="H6" s="15">
        <f>0.98</f>
        <v>0.98</v>
      </c>
      <c r="I6" s="15">
        <f>0.2</f>
        <v>0.2</v>
      </c>
      <c r="J6" s="16">
        <f>8.96</f>
        <v>8.9600000000000009</v>
      </c>
    </row>
    <row r="7" spans="1:10" x14ac:dyDescent="0.3">
      <c r="A7" s="11"/>
      <c r="B7" s="12" t="s">
        <v>17</v>
      </c>
      <c r="C7" s="13" t="s">
        <v>20</v>
      </c>
      <c r="D7" s="14" t="s">
        <v>22</v>
      </c>
      <c r="E7" s="39">
        <v>21</v>
      </c>
      <c r="F7" s="40">
        <v>1.1299999999999999</v>
      </c>
      <c r="G7" s="15">
        <f>47</f>
        <v>47</v>
      </c>
      <c r="H7" s="15">
        <f>1.52</f>
        <v>1.52</v>
      </c>
      <c r="I7" s="15">
        <f>0.16</f>
        <v>0.16</v>
      </c>
      <c r="J7" s="16">
        <f>9.84</f>
        <v>9.84</v>
      </c>
    </row>
    <row r="8" spans="1:10" x14ac:dyDescent="0.3">
      <c r="A8" s="11"/>
      <c r="B8" s="17" t="s">
        <v>23</v>
      </c>
      <c r="C8" s="18" t="s">
        <v>20</v>
      </c>
      <c r="D8" s="19" t="s">
        <v>40</v>
      </c>
      <c r="E8" s="41">
        <v>156</v>
      </c>
      <c r="F8" s="42">
        <f>180*1.33*0.156</f>
        <v>37.346400000000003</v>
      </c>
      <c r="G8" s="20">
        <v>96</v>
      </c>
      <c r="H8" s="20">
        <v>1.5</v>
      </c>
      <c r="I8" s="20">
        <v>0.5</v>
      </c>
      <c r="J8" s="21">
        <v>21</v>
      </c>
    </row>
    <row r="9" spans="1:10" x14ac:dyDescent="0.3">
      <c r="A9" s="11"/>
      <c r="B9" s="17" t="s">
        <v>23</v>
      </c>
      <c r="C9" s="13">
        <v>6</v>
      </c>
      <c r="D9" s="14" t="s">
        <v>24</v>
      </c>
      <c r="E9" s="39">
        <v>15</v>
      </c>
      <c r="F9" s="40">
        <f>11.27*15/10</f>
        <v>16.904999999999998</v>
      </c>
      <c r="G9" s="15">
        <v>35</v>
      </c>
      <c r="H9" s="15">
        <v>2.63</v>
      </c>
      <c r="I9" s="15">
        <f>2.66</f>
        <v>2.66</v>
      </c>
      <c r="J9" s="16">
        <f>0</f>
        <v>0</v>
      </c>
    </row>
    <row r="10" spans="1:10" ht="15" thickBot="1" x14ac:dyDescent="0.35">
      <c r="A10" s="11"/>
      <c r="B10" s="22"/>
      <c r="C10" s="23"/>
      <c r="D10" s="24"/>
      <c r="E10" s="43"/>
      <c r="F10" s="44">
        <f>SUM(F4:F9)</f>
        <v>77.998800000000003</v>
      </c>
      <c r="G10" s="25">
        <f>SUM(G4:G9)</f>
        <v>481</v>
      </c>
      <c r="H10" s="25">
        <f>SUM(H4:H9)</f>
        <v>12.96</v>
      </c>
      <c r="I10" s="25">
        <f>SUM(I4:I9)</f>
        <v>10.9</v>
      </c>
      <c r="J10" s="94">
        <f>SUM(J4:J9)</f>
        <v>81.91</v>
      </c>
    </row>
    <row r="11" spans="1:10" ht="15.6" x14ac:dyDescent="0.3">
      <c r="A11" s="61"/>
      <c r="B11" s="77" t="s">
        <v>23</v>
      </c>
      <c r="C11" s="62">
        <v>27</v>
      </c>
      <c r="D11" s="63" t="s">
        <v>29</v>
      </c>
      <c r="E11" s="83" t="s">
        <v>57</v>
      </c>
      <c r="F11" s="78">
        <f>15.32*70/60</f>
        <v>17.873333333333335</v>
      </c>
      <c r="G11" s="93">
        <f>47/60*70</f>
        <v>54.833333333333336</v>
      </c>
      <c r="H11" s="9">
        <f>0.72/60*70</f>
        <v>0.84</v>
      </c>
      <c r="I11" s="9">
        <f>2.82/60*70</f>
        <v>3.29</v>
      </c>
      <c r="J11" s="10">
        <f>4.62/60*70</f>
        <v>5.39</v>
      </c>
    </row>
    <row r="12" spans="1:10" ht="15.6" x14ac:dyDescent="0.3">
      <c r="A12" s="64"/>
      <c r="B12" s="65" t="s">
        <v>15</v>
      </c>
      <c r="C12" s="66">
        <v>61</v>
      </c>
      <c r="D12" s="67" t="s">
        <v>47</v>
      </c>
      <c r="E12" s="84" t="s">
        <v>53</v>
      </c>
      <c r="F12" s="79">
        <f>29.43*20/30+51.57*220/210</f>
        <v>73.645714285714291</v>
      </c>
      <c r="G12" s="15">
        <f>301.02</f>
        <v>301.02</v>
      </c>
      <c r="H12" s="15">
        <f>12.92</f>
        <v>12.92</v>
      </c>
      <c r="I12" s="15">
        <f>13.76</f>
        <v>13.76</v>
      </c>
      <c r="J12" s="16">
        <f>31.14</f>
        <v>31.14</v>
      </c>
    </row>
    <row r="13" spans="1:10" ht="13.8" customHeight="1" x14ac:dyDescent="0.3">
      <c r="A13" s="64"/>
      <c r="B13" s="65" t="s">
        <v>26</v>
      </c>
      <c r="C13" s="66">
        <v>17</v>
      </c>
      <c r="D13" s="67" t="s">
        <v>52</v>
      </c>
      <c r="E13" s="82">
        <v>200</v>
      </c>
      <c r="F13" s="79">
        <v>6.11</v>
      </c>
      <c r="G13" s="15">
        <v>80</v>
      </c>
      <c r="H13" s="15">
        <v>0.44</v>
      </c>
      <c r="I13" s="15">
        <v>0</v>
      </c>
      <c r="J13" s="16">
        <v>18.899999999999999</v>
      </c>
    </row>
    <row r="14" spans="1:10" ht="15.6" x14ac:dyDescent="0.3">
      <c r="A14" s="64"/>
      <c r="B14" s="65" t="s">
        <v>17</v>
      </c>
      <c r="C14" s="66" t="s">
        <v>20</v>
      </c>
      <c r="D14" s="67" t="s">
        <v>27</v>
      </c>
      <c r="E14" s="84" t="s">
        <v>56</v>
      </c>
      <c r="F14" s="79">
        <f>43.63*0.025</f>
        <v>1.0907500000000001</v>
      </c>
      <c r="G14" s="15">
        <f>70.5</f>
        <v>70.5</v>
      </c>
      <c r="H14" s="15">
        <f>2.28</f>
        <v>2.2799999999999998</v>
      </c>
      <c r="I14" s="15">
        <f>0.24</f>
        <v>0.24</v>
      </c>
      <c r="J14" s="16">
        <f>14.76</f>
        <v>14.76</v>
      </c>
    </row>
    <row r="15" spans="1:10" ht="15.6" x14ac:dyDescent="0.3">
      <c r="A15" s="64"/>
      <c r="B15" s="70" t="s">
        <v>16</v>
      </c>
      <c r="C15" s="68" t="s">
        <v>20</v>
      </c>
      <c r="D15" s="69" t="s">
        <v>21</v>
      </c>
      <c r="E15" s="85" t="s">
        <v>56</v>
      </c>
      <c r="F15" s="80">
        <v>1.28</v>
      </c>
      <c r="G15" s="20">
        <f>63</f>
        <v>63</v>
      </c>
      <c r="H15" s="20">
        <f>1.47</f>
        <v>1.47</v>
      </c>
      <c r="I15" s="20">
        <f>0.3</f>
        <v>0.3</v>
      </c>
      <c r="J15" s="21">
        <f>13.44</f>
        <v>13.44</v>
      </c>
    </row>
    <row r="16" spans="1:10" ht="16.2" thickBot="1" x14ac:dyDescent="0.35">
      <c r="A16" s="71"/>
      <c r="B16" s="72"/>
      <c r="C16" s="73"/>
      <c r="D16" s="73"/>
      <c r="E16" s="86"/>
      <c r="F16" s="81">
        <f>SUM(F11:F15)</f>
        <v>99.999797619047627</v>
      </c>
      <c r="G16" s="75">
        <f>SUM(G11:G15)</f>
        <v>569.35333333333324</v>
      </c>
      <c r="H16" s="75">
        <f>SUM(H11:H15)</f>
        <v>17.95</v>
      </c>
      <c r="I16" s="75">
        <f>SUM(I11:I15)</f>
        <v>17.59</v>
      </c>
      <c r="J16" s="76">
        <f>SUM(J11:J15)</f>
        <v>83.63</v>
      </c>
    </row>
    <row r="17" spans="1:17" ht="31.2" customHeight="1" x14ac:dyDescent="0.3">
      <c r="A17" s="61"/>
      <c r="B17" s="77" t="s">
        <v>23</v>
      </c>
      <c r="C17" s="62">
        <v>27</v>
      </c>
      <c r="D17" s="63" t="s">
        <v>29</v>
      </c>
      <c r="E17" s="83" t="s">
        <v>59</v>
      </c>
      <c r="F17" s="78">
        <f>15.32/60*50</f>
        <v>12.766666666666667</v>
      </c>
      <c r="G17" s="93">
        <f>47/60*50</f>
        <v>39.166666666666664</v>
      </c>
      <c r="H17" s="9">
        <f>0.72/60*50</f>
        <v>0.6</v>
      </c>
      <c r="I17" s="9">
        <f>2.82/60*50</f>
        <v>2.35</v>
      </c>
      <c r="J17" s="10">
        <f>4.62/60*50</f>
        <v>3.85</v>
      </c>
      <c r="Q17" s="87"/>
    </row>
    <row r="18" spans="1:17" ht="15.6" x14ac:dyDescent="0.3">
      <c r="A18" s="64"/>
      <c r="B18" s="12" t="s">
        <v>14</v>
      </c>
      <c r="C18" s="13">
        <v>60</v>
      </c>
      <c r="D18" s="67" t="s">
        <v>45</v>
      </c>
      <c r="E18" s="103" t="s">
        <v>46</v>
      </c>
      <c r="F18" s="40">
        <f>12.09*5/10+23.68*245/250</f>
        <v>29.251400000000004</v>
      </c>
      <c r="G18" s="15">
        <f>204</f>
        <v>204</v>
      </c>
      <c r="H18" s="15">
        <f>10.84</f>
        <v>10.84</v>
      </c>
      <c r="I18" s="15">
        <f>7.89</f>
        <v>7.89</v>
      </c>
      <c r="J18" s="16">
        <f>21.92</f>
        <v>21.92</v>
      </c>
    </row>
    <row r="19" spans="1:17" ht="15.6" x14ac:dyDescent="0.3">
      <c r="A19" s="64"/>
      <c r="B19" s="12" t="s">
        <v>15</v>
      </c>
      <c r="C19" s="13">
        <v>61</v>
      </c>
      <c r="D19" s="14" t="s">
        <v>47</v>
      </c>
      <c r="E19" s="84" t="s">
        <v>53</v>
      </c>
      <c r="F19" s="79">
        <f>29.43*20/30+51.57*220/210</f>
        <v>73.645714285714291</v>
      </c>
      <c r="G19" s="15">
        <f>301.02</f>
        <v>301.02</v>
      </c>
      <c r="H19" s="15">
        <f>12.92</f>
        <v>12.92</v>
      </c>
      <c r="I19" s="15">
        <f>13.76</f>
        <v>13.76</v>
      </c>
      <c r="J19" s="16">
        <f>31.14</f>
        <v>31.14</v>
      </c>
    </row>
    <row r="20" spans="1:17" ht="15.6" x14ac:dyDescent="0.3">
      <c r="A20" s="64"/>
      <c r="B20" s="12" t="s">
        <v>26</v>
      </c>
      <c r="C20" s="13">
        <v>17</v>
      </c>
      <c r="D20" s="14" t="s">
        <v>48</v>
      </c>
      <c r="E20" s="82">
        <v>200</v>
      </c>
      <c r="F20" s="79">
        <v>6.11</v>
      </c>
      <c r="G20" s="15">
        <v>80</v>
      </c>
      <c r="H20" s="15">
        <v>0.44</v>
      </c>
      <c r="I20" s="15">
        <v>0</v>
      </c>
      <c r="J20" s="16">
        <v>18.899999999999999</v>
      </c>
    </row>
    <row r="21" spans="1:17" ht="15.6" x14ac:dyDescent="0.3">
      <c r="A21" s="64"/>
      <c r="B21" s="65" t="s">
        <v>17</v>
      </c>
      <c r="C21" s="66" t="s">
        <v>20</v>
      </c>
      <c r="D21" s="67" t="s">
        <v>27</v>
      </c>
      <c r="E21" s="84" t="s">
        <v>58</v>
      </c>
      <c r="F21" s="79">
        <f>43.63*0.034</f>
        <v>1.4834200000000002</v>
      </c>
      <c r="G21" s="15">
        <f>70.5</f>
        <v>70.5</v>
      </c>
      <c r="H21" s="15">
        <f>2.28</f>
        <v>2.2799999999999998</v>
      </c>
      <c r="I21" s="15">
        <f>0.24</f>
        <v>0.24</v>
      </c>
      <c r="J21" s="16">
        <f>14.76</f>
        <v>14.76</v>
      </c>
    </row>
    <row r="22" spans="1:17" ht="15.6" x14ac:dyDescent="0.3">
      <c r="A22" s="64"/>
      <c r="B22" s="70" t="s">
        <v>16</v>
      </c>
      <c r="C22" s="68" t="s">
        <v>20</v>
      </c>
      <c r="D22" s="69" t="s">
        <v>21</v>
      </c>
      <c r="E22" s="85" t="s">
        <v>58</v>
      </c>
      <c r="F22" s="80">
        <v>1.74</v>
      </c>
      <c r="G22" s="20">
        <f>63</f>
        <v>63</v>
      </c>
      <c r="H22" s="20">
        <f>1.47</f>
        <v>1.47</v>
      </c>
      <c r="I22" s="20">
        <f>0.3</f>
        <v>0.3</v>
      </c>
      <c r="J22" s="21">
        <f>13.44</f>
        <v>13.44</v>
      </c>
    </row>
    <row r="23" spans="1:17" ht="16.2" thickBot="1" x14ac:dyDescent="0.35">
      <c r="A23" s="71"/>
      <c r="B23" s="72"/>
      <c r="C23" s="73"/>
      <c r="D23" s="73"/>
      <c r="E23" s="74"/>
      <c r="F23" s="81">
        <f>SUM(F17:F22)</f>
        <v>124.99720095238095</v>
      </c>
      <c r="G23" s="75">
        <f>SUM(G17:G22)</f>
        <v>757.68666666666661</v>
      </c>
      <c r="H23" s="75">
        <f>SUM(H18:H22)</f>
        <v>27.95</v>
      </c>
      <c r="I23" s="75">
        <f>SUM(I18:I22)</f>
        <v>22.189999999999998</v>
      </c>
      <c r="J23" s="76">
        <f>SUM(J18:J22)</f>
        <v>100.16000000000001</v>
      </c>
    </row>
    <row r="24" spans="1:17" customFormat="1" x14ac:dyDescent="0.3">
      <c r="E24" s="29"/>
    </row>
    <row r="25" spans="1:17" customFormat="1" x14ac:dyDescent="0.3">
      <c r="A25" s="48" t="s">
        <v>33</v>
      </c>
      <c r="E25" s="29"/>
    </row>
    <row r="26" spans="1:17" customFormat="1" x14ac:dyDescent="0.3">
      <c r="E26" s="29"/>
    </row>
    <row r="27" spans="1:17" customFormat="1" x14ac:dyDescent="0.3">
      <c r="A27" s="48" t="s">
        <v>34</v>
      </c>
      <c r="E27" s="29"/>
    </row>
    <row r="28" spans="1:17" customFormat="1" x14ac:dyDescent="0.3">
      <c r="E28" s="29"/>
    </row>
  </sheetData>
  <mergeCells count="2">
    <mergeCell ref="B1:D1"/>
    <mergeCell ref="G1:H1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2022-10-21T03:01:36Z</cp:lastPrinted>
  <dcterms:created xsi:type="dcterms:W3CDTF">2015-06-05T18:19:34Z</dcterms:created>
  <dcterms:modified xsi:type="dcterms:W3CDTF">2023-09-01T04:29:28Z</dcterms:modified>
</cp:coreProperties>
</file>