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Зеледеево\"/>
    </mc:Choice>
  </mc:AlternateContent>
  <xr:revisionPtr revIDLastSave="0" documentId="13_ncr:1_{35991878-B5E2-4ECD-9A91-2A182ADFD8D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бесплатно" sheetId="1" r:id="rId1"/>
    <sheet name="платно" sheetId="2" r:id="rId2"/>
  </sheets>
  <calcPr calcId="191029"/>
</workbook>
</file>

<file path=xl/calcChain.xml><?xml version="1.0" encoding="utf-8"?>
<calcChain xmlns="http://schemas.openxmlformats.org/spreadsheetml/2006/main">
  <c r="F12" i="1" l="1"/>
  <c r="J9" i="2"/>
  <c r="I9" i="2"/>
  <c r="H9" i="2"/>
  <c r="G9" i="2"/>
  <c r="J8" i="2"/>
  <c r="I8" i="2"/>
  <c r="H8" i="2"/>
  <c r="G8" i="2"/>
  <c r="F8" i="2"/>
  <c r="F4" i="2"/>
  <c r="F5" i="2"/>
  <c r="J22" i="1"/>
  <c r="I22" i="1"/>
  <c r="H22" i="1"/>
  <c r="G22" i="1"/>
  <c r="J21" i="1"/>
  <c r="I21" i="1"/>
  <c r="H21" i="1"/>
  <c r="G21" i="1"/>
  <c r="F30" i="1"/>
  <c r="F31" i="1"/>
  <c r="F32" i="1" s="1"/>
  <c r="F27" i="1"/>
  <c r="J9" i="1"/>
  <c r="I9" i="1"/>
  <c r="H9" i="1"/>
  <c r="G9" i="1"/>
  <c r="J8" i="1"/>
  <c r="I8" i="1"/>
  <c r="H8" i="1"/>
  <c r="G8" i="1"/>
  <c r="F8" i="1"/>
  <c r="F9" i="1"/>
  <c r="F5" i="1"/>
  <c r="F10" i="1"/>
  <c r="F4" i="1"/>
  <c r="J19" i="2"/>
  <c r="I19" i="2"/>
  <c r="H19" i="2"/>
  <c r="G19" i="2"/>
  <c r="J22" i="2"/>
  <c r="I22" i="2"/>
  <c r="H22" i="2"/>
  <c r="G22" i="2"/>
  <c r="J21" i="2"/>
  <c r="I21" i="2"/>
  <c r="H21" i="2"/>
  <c r="G21" i="2"/>
  <c r="F22" i="2"/>
  <c r="F19" i="2"/>
  <c r="F17" i="2"/>
  <c r="F18" i="2"/>
  <c r="F12" i="2"/>
  <c r="F11" i="2"/>
  <c r="F15" i="2"/>
  <c r="F14" i="2"/>
  <c r="F7" i="2"/>
  <c r="F44" i="1"/>
  <c r="F43" i="1"/>
  <c r="F34" i="1"/>
  <c r="J35" i="1"/>
  <c r="I35" i="1"/>
  <c r="H35" i="1"/>
  <c r="G35" i="1"/>
  <c r="F35" i="1"/>
  <c r="J13" i="1"/>
  <c r="I13" i="1"/>
  <c r="H13" i="1"/>
  <c r="G13" i="1"/>
  <c r="F13" i="1"/>
  <c r="F36" i="1"/>
  <c r="F29" i="1"/>
  <c r="F22" i="1"/>
  <c r="F21" i="1"/>
  <c r="F17" i="1"/>
  <c r="F14" i="1"/>
  <c r="F7" i="1"/>
  <c r="F10" i="2" l="1"/>
  <c r="F23" i="2"/>
  <c r="G32" i="1"/>
  <c r="G10" i="1"/>
  <c r="H10" i="1" l="1"/>
  <c r="G16" i="2"/>
  <c r="J16" i="2" l="1"/>
  <c r="I16" i="2"/>
  <c r="H16" i="2"/>
  <c r="G23" i="2" l="1"/>
  <c r="H45" i="1" l="1"/>
  <c r="G45" i="1"/>
  <c r="I32" i="1"/>
  <c r="I45" i="1" l="1"/>
  <c r="J45" i="1"/>
  <c r="H32" i="1"/>
  <c r="J32" i="1"/>
  <c r="I10" i="2"/>
  <c r="G10" i="2"/>
  <c r="H10" i="2"/>
  <c r="J10" i="2"/>
  <c r="H37" i="1" l="1"/>
  <c r="J37" i="1"/>
  <c r="I37" i="1"/>
  <c r="G37" i="1"/>
  <c r="J23" i="2" l="1"/>
  <c r="I23" i="2" l="1"/>
  <c r="H23" i="2"/>
  <c r="G15" i="1" l="1"/>
  <c r="J10" i="1"/>
  <c r="G23" i="1" l="1"/>
  <c r="I10" i="1"/>
  <c r="J23" i="1"/>
  <c r="I23" i="1"/>
  <c r="H23" i="1"/>
  <c r="J15" i="1"/>
  <c r="I15" i="1"/>
  <c r="H15" i="1"/>
</calcChain>
</file>

<file path=xl/sharedStrings.xml><?xml version="1.0" encoding="utf-8"?>
<sst xmlns="http://schemas.openxmlformats.org/spreadsheetml/2006/main" count="179" uniqueCount="53">
  <si>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</si>
  <si>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</si>
  <si>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</si>
  <si>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</si>
  <si>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</si>
  <si>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</si>
  <si>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</si>
  <si>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</si>
  <si>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</si>
  <si>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</si>
  <si>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</si>
  <si>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</si>
  <si>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</si>
  <si>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</si>
  <si>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</si>
  <si>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</si>
  <si>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</si>
  <si>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 бел.</t>
  </si>
  <si>
    <t>№ рец.</t>
  </si>
  <si>
    <t>Выход, г</t>
  </si>
  <si>
    <t>гп</t>
  </si>
  <si>
    <t>Хлеб ржаной</t>
  </si>
  <si>
    <t>Полдник</t>
  </si>
  <si>
    <t>напиток</t>
  </si>
  <si>
    <t>Хлеб пшеничный</t>
  </si>
  <si>
    <t>6-10 лет</t>
  </si>
  <si>
    <t>корп</t>
  </si>
  <si>
    <t>11-18 лет</t>
  </si>
  <si>
    <t>Зав.производством _________________________________</t>
  </si>
  <si>
    <t>Бухгалтер калькулятор _______________________________</t>
  </si>
  <si>
    <t>За наличный расчет</t>
  </si>
  <si>
    <t>Икра кабачковая</t>
  </si>
  <si>
    <t>добавки</t>
  </si>
  <si>
    <t xml:space="preserve"> </t>
  </si>
  <si>
    <t>Батон</t>
  </si>
  <si>
    <t>Зав.производством __________________________________</t>
  </si>
  <si>
    <t>день 8</t>
  </si>
  <si>
    <t>Творожное печенье</t>
  </si>
  <si>
    <t>Вафли</t>
  </si>
  <si>
    <t>добавка</t>
  </si>
  <si>
    <t>Макаронные изделия отварные с сыром</t>
  </si>
  <si>
    <t>Чай с молоком</t>
  </si>
  <si>
    <t>Молоко кипяченое</t>
  </si>
  <si>
    <t>Яблоко</t>
  </si>
  <si>
    <t>Икра свекольная</t>
  </si>
  <si>
    <t>Суп картофельный с клецками</t>
  </si>
  <si>
    <t>Курица в соусе с томатом</t>
  </si>
  <si>
    <t>гарнир</t>
  </si>
  <si>
    <t>Рис,пропущенный с томатом</t>
  </si>
  <si>
    <t>Напиток из шиповника</t>
  </si>
  <si>
    <t>240/10</t>
  </si>
  <si>
    <t>Суп картофельный с клецками и мясом</t>
  </si>
  <si>
    <t>МБОУ Зеледеевская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</si>
</sst>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6" xfId="0" applyBorder="1"/>
    <xf numFmtId="2" fontId="0" fillId="0" borderId="6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0" fontId="0" fillId="0" borderId="11" xfId="0" applyBorder="1"/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5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 applyProtection="1">
      <protection locked="0"/>
    </xf>
    <xf numFmtId="0" fontId="3" fillId="0" borderId="13" xfId="0" applyFont="1" applyBorder="1"/>
    <xf numFmtId="2" fontId="3" fillId="0" borderId="13" xfId="0" applyNumberFormat="1" applyFont="1" applyBorder="1"/>
    <xf numFmtId="2" fontId="3" fillId="0" borderId="14" xfId="0" applyNumberFormat="1" applyFont="1" applyBorder="1"/>
    <xf numFmtId="2" fontId="0" fillId="0" borderId="15" xfId="0" applyNumberFormat="1" applyBorder="1" applyProtection="1">
      <protection locked="0"/>
    </xf>
    <xf numFmtId="0" fontId="0" fillId="0" borderId="12" xfId="0" applyBorder="1"/>
    <xf numFmtId="0" fontId="0" fillId="0" borderId="13" xfId="0" applyBorder="1" applyProtection="1">
      <protection locked="0"/>
    </xf>
    <xf numFmtId="0" fontId="0" fillId="0" borderId="13" xfId="0" applyBorder="1"/>
    <xf numFmtId="2" fontId="0" fillId="0" borderId="13" xfId="0" applyNumberFormat="1" applyBorder="1"/>
    <xf numFmtId="2" fontId="0" fillId="0" borderId="14" xfId="0" applyNumberFormat="1" applyBorder="1"/>
    <xf numFmtId="0" fontId="6" fillId="0" borderId="0" xfId="0" applyFont="1" applyAlignment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0" fillId="0" borderId="16" xfId="0" applyBorder="1"/>
    <xf numFmtId="0" fontId="2" fillId="0" borderId="13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wrapText="1"/>
      <protection locked="0"/>
    </xf>
    <xf numFmtId="1" fontId="6" fillId="0" borderId="13" xfId="0" applyNumberFormat="1" applyFont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wrapText="1"/>
      <protection locked="0"/>
    </xf>
    <xf numFmtId="2" fontId="0" fillId="0" borderId="18" xfId="0" applyNumberFormat="1" applyBorder="1" applyProtection="1">
      <protection locked="0"/>
    </xf>
    <xf numFmtId="0" fontId="8" fillId="0" borderId="13" xfId="0" applyFont="1" applyBorder="1" applyAlignment="1">
      <alignment horizontal="center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0" fillId="0" borderId="13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2" fontId="6" fillId="0" borderId="18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>
      <alignment horizontal="center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wrapText="1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2" fontId="8" fillId="0" borderId="13" xfId="0" applyNumberFormat="1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2" fontId="0" fillId="0" borderId="19" xfId="0" applyNumberFormat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3" fillId="0" borderId="1" xfId="0" applyFont="1" applyBorder="1"/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0" fillId="0" borderId="26" xfId="0" applyBorder="1"/>
    <xf numFmtId="0" fontId="6" fillId="0" borderId="4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center"/>
    </xf>
    <xf numFmtId="0" fontId="3" fillId="0" borderId="6" xfId="0" applyFont="1" applyBorder="1"/>
    <xf numFmtId="0" fontId="7" fillId="0" borderId="6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7"/>
  <sheetViews>
    <sheetView zoomScale="110" zoomScaleNormal="110" workbookViewId="0">
      <selection activeCell="B1" sqref="B1:D1"/>
    </sheetView>
  </sheetViews>
  <sheetFormatPr defaultRowHeight="14.4" x14ac:dyDescent="0.3"/>
  <cols>
    <col min="1" max="1" width="11.77734375" bestFit="1" customWidth="1"/>
    <col min="2" max="2" width="11.5546875" customWidth="1"/>
    <col min="3" max="3" width="7.109375" bestFit="1" customWidth="1"/>
    <col min="4" max="4" width="24.6640625" bestFit="1" customWidth="1"/>
    <col min="5" max="5" width="8.109375" style="13" bestFit="1" customWidth="1"/>
    <col min="6" max="6" width="8.21875" style="13" bestFit="1" customWidth="1"/>
    <col min="7" max="7" width="7.6640625" customWidth="1"/>
    <col min="8" max="8" width="6.109375" bestFit="1" customWidth="1"/>
    <col min="9" max="9" width="6.5546875" customWidth="1"/>
    <col min="10" max="10" width="10.109375" bestFit="1" customWidth="1"/>
  </cols>
  <sheetData>
    <row r="1" spans="1:10" ht="28.8" customHeight="1" x14ac:dyDescent="0.3">
      <c r="A1" t="s">
        <v>0</v>
      </c>
      <c r="B1" s="89" t="s">
        <v>52</v>
      </c>
      <c r="C1" s="90"/>
      <c r="D1" s="91"/>
      <c r="E1" s="13" t="s">
        <v>26</v>
      </c>
      <c r="F1" s="12"/>
      <c r="H1" t="s">
        <v>36</v>
      </c>
      <c r="I1" s="95">
        <v>45182</v>
      </c>
      <c r="J1" s="95"/>
    </row>
    <row r="2" spans="1:10" ht="15" thickBot="1" x14ac:dyDescent="0.35">
      <c r="B2" s="1" t="s">
        <v>25</v>
      </c>
    </row>
    <row r="3" spans="1:10" s="14" customFormat="1" ht="29.4" thickBot="1" x14ac:dyDescent="0.35">
      <c r="A3" s="68" t="s">
        <v>1</v>
      </c>
      <c r="B3" s="69" t="s">
        <v>2</v>
      </c>
      <c r="C3" s="69" t="s">
        <v>18</v>
      </c>
      <c r="D3" s="69" t="s">
        <v>3</v>
      </c>
      <c r="E3" s="70" t="s">
        <v>19</v>
      </c>
      <c r="F3" s="70" t="s">
        <v>4</v>
      </c>
      <c r="G3" s="71" t="s">
        <v>5</v>
      </c>
      <c r="H3" s="69" t="s">
        <v>6</v>
      </c>
      <c r="I3" s="69" t="s">
        <v>7</v>
      </c>
      <c r="J3" s="72" t="s">
        <v>8</v>
      </c>
    </row>
    <row r="4" spans="1:10" ht="28.8" x14ac:dyDescent="0.3">
      <c r="A4" s="2" t="s">
        <v>9</v>
      </c>
      <c r="B4" s="86" t="s">
        <v>10</v>
      </c>
      <c r="C4" s="87">
        <v>37</v>
      </c>
      <c r="D4" s="88" t="s">
        <v>40</v>
      </c>
      <c r="E4" s="83">
        <v>170</v>
      </c>
      <c r="F4" s="57">
        <f>25.75*170/160</f>
        <v>27.359375</v>
      </c>
      <c r="G4" s="4">
        <v>246</v>
      </c>
      <c r="H4" s="4">
        <v>10.9</v>
      </c>
      <c r="I4" s="4">
        <v>10.91</v>
      </c>
      <c r="J4" s="5">
        <v>29.23</v>
      </c>
    </row>
    <row r="5" spans="1:10" ht="15.6" x14ac:dyDescent="0.3">
      <c r="A5" s="6"/>
      <c r="B5" s="73" t="s">
        <v>39</v>
      </c>
      <c r="C5" s="61">
        <v>27</v>
      </c>
      <c r="D5" s="62" t="s">
        <v>31</v>
      </c>
      <c r="E5" s="80">
        <v>75</v>
      </c>
      <c r="F5" s="63">
        <f>11.52*75/60</f>
        <v>14.4</v>
      </c>
      <c r="G5" s="10">
        <v>47</v>
      </c>
      <c r="H5" s="10">
        <v>0.72</v>
      </c>
      <c r="I5" s="10">
        <v>2.82</v>
      </c>
      <c r="J5" s="29">
        <v>4.62</v>
      </c>
    </row>
    <row r="6" spans="1:10" ht="15.6" x14ac:dyDescent="0.3">
      <c r="A6" s="6"/>
      <c r="B6" s="23" t="s">
        <v>11</v>
      </c>
      <c r="C6" s="36">
        <v>20</v>
      </c>
      <c r="D6" s="37" t="s">
        <v>41</v>
      </c>
      <c r="E6" s="81">
        <v>200</v>
      </c>
      <c r="F6" s="54">
        <v>2.52</v>
      </c>
      <c r="G6" s="8">
        <v>51.49</v>
      </c>
      <c r="H6" s="8">
        <v>0.92</v>
      </c>
      <c r="I6" s="8">
        <v>0.69</v>
      </c>
      <c r="J6" s="9">
        <v>10.41</v>
      </c>
    </row>
    <row r="7" spans="1:10" ht="15.6" x14ac:dyDescent="0.3">
      <c r="A7" s="6"/>
      <c r="B7" s="23" t="s">
        <v>32</v>
      </c>
      <c r="C7" s="36" t="s">
        <v>20</v>
      </c>
      <c r="D7" s="37" t="s">
        <v>38</v>
      </c>
      <c r="E7" s="81">
        <v>40</v>
      </c>
      <c r="F7" s="54">
        <f>313.92*0.04</f>
        <v>12.556800000000001</v>
      </c>
      <c r="G7" s="8">
        <v>96</v>
      </c>
      <c r="H7" s="8">
        <v>3.04</v>
      </c>
      <c r="I7" s="8">
        <v>0.32</v>
      </c>
      <c r="J7" s="9">
        <v>19.440000000000001</v>
      </c>
    </row>
    <row r="8" spans="1:10" ht="15.6" x14ac:dyDescent="0.3">
      <c r="A8" s="6"/>
      <c r="B8" s="73" t="s">
        <v>16</v>
      </c>
      <c r="C8" s="36" t="s">
        <v>20</v>
      </c>
      <c r="D8" s="37" t="s">
        <v>21</v>
      </c>
      <c r="E8" s="81">
        <v>21</v>
      </c>
      <c r="F8" s="54">
        <f>43.64*0.021</f>
        <v>0.91644000000000003</v>
      </c>
      <c r="G8" s="8">
        <f>42*21/20</f>
        <v>44.1</v>
      </c>
      <c r="H8" s="8">
        <f>0.98*21/20</f>
        <v>1.0289999999999999</v>
      </c>
      <c r="I8" s="8">
        <f>0.2*21/20</f>
        <v>0.21000000000000002</v>
      </c>
      <c r="J8" s="9">
        <f>8.96*21/20</f>
        <v>9.4080000000000013</v>
      </c>
    </row>
    <row r="9" spans="1:10" ht="15.6" x14ac:dyDescent="0.3">
      <c r="A9" s="6"/>
      <c r="B9" s="43" t="s">
        <v>17</v>
      </c>
      <c r="C9" s="36" t="s">
        <v>20</v>
      </c>
      <c r="D9" s="37" t="s">
        <v>24</v>
      </c>
      <c r="E9" s="81">
        <v>21</v>
      </c>
      <c r="F9" s="54">
        <f>36.36*0.021</f>
        <v>0.76356000000000002</v>
      </c>
      <c r="G9" s="8">
        <f>47*21/20</f>
        <v>49.35</v>
      </c>
      <c r="H9" s="8">
        <f>1.52*21/20</f>
        <v>1.5960000000000001</v>
      </c>
      <c r="I9" s="8">
        <f>0.16*21/20</f>
        <v>0.16799999999999998</v>
      </c>
      <c r="J9" s="9">
        <f>9.84*21/20</f>
        <v>10.331999999999999</v>
      </c>
    </row>
    <row r="10" spans="1:10" ht="16.2" thickBot="1" x14ac:dyDescent="0.35">
      <c r="A10" s="48"/>
      <c r="B10" s="49"/>
      <c r="C10" s="50"/>
      <c r="D10" s="51"/>
      <c r="E10" s="82"/>
      <c r="F10" s="58">
        <f>SUM(F4:F9)</f>
        <v>58.516175000000004</v>
      </c>
      <c r="G10" s="52">
        <f>SUM(G4:G9)</f>
        <v>533.94000000000005</v>
      </c>
      <c r="H10" s="52">
        <f>SUM(H4:H9)</f>
        <v>18.205000000000002</v>
      </c>
      <c r="I10" s="52">
        <f>SUM(I4:I9)</f>
        <v>15.118</v>
      </c>
      <c r="J10" s="67">
        <f>SUM(J4:J9)</f>
        <v>83.44</v>
      </c>
    </row>
    <row r="11" spans="1:10" ht="15.6" x14ac:dyDescent="0.3">
      <c r="A11" s="2" t="s">
        <v>22</v>
      </c>
      <c r="B11" s="3" t="s">
        <v>11</v>
      </c>
      <c r="C11" s="38">
        <v>8</v>
      </c>
      <c r="D11" s="39" t="s">
        <v>42</v>
      </c>
      <c r="E11" s="83">
        <v>200</v>
      </c>
      <c r="F11" s="57">
        <v>15.46</v>
      </c>
      <c r="G11" s="4">
        <v>124</v>
      </c>
      <c r="H11" s="4">
        <v>5.8</v>
      </c>
      <c r="I11" s="4">
        <v>7</v>
      </c>
      <c r="J11" s="5">
        <v>9.4</v>
      </c>
    </row>
    <row r="12" spans="1:10" ht="15.6" x14ac:dyDescent="0.3">
      <c r="A12" s="6"/>
      <c r="B12" s="23" t="s">
        <v>32</v>
      </c>
      <c r="C12" s="65" t="s">
        <v>20</v>
      </c>
      <c r="D12" s="66" t="s">
        <v>43</v>
      </c>
      <c r="E12" s="80">
        <v>130</v>
      </c>
      <c r="F12" s="63">
        <f>0.13*180</f>
        <v>23.400000000000002</v>
      </c>
      <c r="G12" s="10">
        <v>47</v>
      </c>
      <c r="H12" s="10">
        <v>0.4</v>
      </c>
      <c r="I12" s="10">
        <v>0.4</v>
      </c>
      <c r="J12" s="29">
        <v>9.8000000000000007</v>
      </c>
    </row>
    <row r="13" spans="1:10" ht="15.6" x14ac:dyDescent="0.3">
      <c r="A13" s="6"/>
      <c r="B13" s="23" t="s">
        <v>32</v>
      </c>
      <c r="C13" s="65" t="s">
        <v>20</v>
      </c>
      <c r="D13" s="66" t="s">
        <v>37</v>
      </c>
      <c r="E13" s="80">
        <v>20</v>
      </c>
      <c r="F13" s="63">
        <f>152.4*0.02</f>
        <v>3.048</v>
      </c>
      <c r="G13" s="8">
        <f>96*20/40</f>
        <v>48</v>
      </c>
      <c r="H13" s="8">
        <f>3.04*20/40</f>
        <v>1.52</v>
      </c>
      <c r="I13" s="8">
        <f>0.32*20/40</f>
        <v>0.16</v>
      </c>
      <c r="J13" s="9">
        <f>19.44*20/40</f>
        <v>9.7200000000000006</v>
      </c>
    </row>
    <row r="14" spans="1:10" ht="15.6" x14ac:dyDescent="0.3">
      <c r="A14" s="6"/>
      <c r="B14" s="23" t="s">
        <v>32</v>
      </c>
      <c r="C14" s="40" t="s">
        <v>20</v>
      </c>
      <c r="D14" s="41" t="s">
        <v>34</v>
      </c>
      <c r="E14" s="81">
        <v>50</v>
      </c>
      <c r="F14" s="54">
        <f>45.45*0.05</f>
        <v>2.2725000000000004</v>
      </c>
      <c r="G14" s="8">
        <v>131</v>
      </c>
      <c r="H14" s="8">
        <v>3.75</v>
      </c>
      <c r="I14" s="8">
        <v>1.45</v>
      </c>
      <c r="J14" s="9">
        <v>25.7</v>
      </c>
    </row>
    <row r="15" spans="1:10" ht="16.2" thickBot="1" x14ac:dyDescent="0.35">
      <c r="A15" s="44"/>
      <c r="B15" s="31"/>
      <c r="C15" s="45"/>
      <c r="D15" s="46"/>
      <c r="E15" s="84"/>
      <c r="F15" s="59">
        <v>43.89</v>
      </c>
      <c r="G15" s="55">
        <f>SUM(G11:G14)</f>
        <v>350</v>
      </c>
      <c r="H15" s="55">
        <f>SUM(H11:H14)</f>
        <v>11.47</v>
      </c>
      <c r="I15" s="55">
        <f>SUM(I11:I14)</f>
        <v>9.01</v>
      </c>
      <c r="J15" s="56">
        <f>SUM(J11:J14)</f>
        <v>54.620000000000005</v>
      </c>
    </row>
    <row r="16" spans="1:10" ht="15.6" x14ac:dyDescent="0.3">
      <c r="A16" s="2" t="s">
        <v>12</v>
      </c>
      <c r="B16" s="3" t="s">
        <v>13</v>
      </c>
      <c r="C16" s="38">
        <v>59</v>
      </c>
      <c r="D16" s="39" t="s">
        <v>44</v>
      </c>
      <c r="E16" s="83">
        <v>60</v>
      </c>
      <c r="F16" s="57">
        <v>6.76</v>
      </c>
      <c r="G16" s="4">
        <v>77</v>
      </c>
      <c r="H16" s="4">
        <v>1.32</v>
      </c>
      <c r="I16" s="4">
        <v>4.54</v>
      </c>
      <c r="J16" s="5">
        <v>6.69</v>
      </c>
    </row>
    <row r="17" spans="1:10" ht="28.8" x14ac:dyDescent="0.3">
      <c r="A17" s="6"/>
      <c r="B17" s="7" t="s">
        <v>14</v>
      </c>
      <c r="C17" s="40">
        <v>55</v>
      </c>
      <c r="D17" s="41" t="s">
        <v>45</v>
      </c>
      <c r="E17" s="81">
        <v>200</v>
      </c>
      <c r="F17" s="54">
        <f>6.75*200/200</f>
        <v>6.75</v>
      </c>
      <c r="G17" s="8">
        <v>148.80000000000001</v>
      </c>
      <c r="H17" s="8">
        <v>3.88</v>
      </c>
      <c r="I17" s="8">
        <v>3.95</v>
      </c>
      <c r="J17" s="9">
        <v>20.02</v>
      </c>
    </row>
    <row r="18" spans="1:10" ht="15.6" x14ac:dyDescent="0.3">
      <c r="A18" s="6"/>
      <c r="B18" s="7" t="s">
        <v>15</v>
      </c>
      <c r="C18" s="40">
        <v>19</v>
      </c>
      <c r="D18" s="41" t="s">
        <v>46</v>
      </c>
      <c r="E18" s="81">
        <v>90</v>
      </c>
      <c r="F18" s="54">
        <v>59.62</v>
      </c>
      <c r="G18" s="8">
        <v>151</v>
      </c>
      <c r="H18" s="8">
        <v>11.35</v>
      </c>
      <c r="I18" s="8">
        <v>12.51</v>
      </c>
      <c r="J18" s="9">
        <v>3.76</v>
      </c>
    </row>
    <row r="19" spans="1:10" ht="28.8" x14ac:dyDescent="0.3">
      <c r="A19" s="6"/>
      <c r="B19" s="7" t="s">
        <v>47</v>
      </c>
      <c r="C19" s="40">
        <v>45</v>
      </c>
      <c r="D19" s="41" t="s">
        <v>48</v>
      </c>
      <c r="E19" s="81">
        <v>150</v>
      </c>
      <c r="F19" s="54">
        <v>20.170000000000002</v>
      </c>
      <c r="G19" s="8">
        <v>210</v>
      </c>
      <c r="H19" s="8">
        <v>3.9</v>
      </c>
      <c r="I19" s="8">
        <v>5.47</v>
      </c>
      <c r="J19" s="9">
        <v>30.19</v>
      </c>
    </row>
    <row r="20" spans="1:10" ht="15.6" x14ac:dyDescent="0.3">
      <c r="A20" s="6"/>
      <c r="B20" s="7" t="s">
        <v>23</v>
      </c>
      <c r="C20" s="40">
        <v>35</v>
      </c>
      <c r="D20" s="41" t="s">
        <v>49</v>
      </c>
      <c r="E20" s="81">
        <v>200</v>
      </c>
      <c r="F20" s="54">
        <v>7.59</v>
      </c>
      <c r="G20" s="8">
        <v>97</v>
      </c>
      <c r="H20" s="8">
        <v>0.68</v>
      </c>
      <c r="I20" s="8">
        <v>0.28000000000000003</v>
      </c>
      <c r="J20" s="9">
        <v>19.64</v>
      </c>
    </row>
    <row r="21" spans="1:10" ht="15.6" x14ac:dyDescent="0.3">
      <c r="A21" s="6"/>
      <c r="B21" s="7" t="s">
        <v>17</v>
      </c>
      <c r="C21" s="40" t="s">
        <v>20</v>
      </c>
      <c r="D21" s="37" t="s">
        <v>21</v>
      </c>
      <c r="E21" s="81">
        <v>21</v>
      </c>
      <c r="F21" s="54">
        <f>43.64*0.02</f>
        <v>0.87280000000000002</v>
      </c>
      <c r="G21" s="8">
        <f>42*21/20</f>
        <v>44.1</v>
      </c>
      <c r="H21" s="8">
        <f>0.98*21/20</f>
        <v>1.0289999999999999</v>
      </c>
      <c r="I21" s="8">
        <f>0.2*21/20</f>
        <v>0.21000000000000002</v>
      </c>
      <c r="J21" s="9">
        <f>8.96*21/20</f>
        <v>9.4080000000000013</v>
      </c>
    </row>
    <row r="22" spans="1:10" ht="15.6" x14ac:dyDescent="0.3">
      <c r="A22" s="6"/>
      <c r="B22" s="11" t="s">
        <v>16</v>
      </c>
      <c r="C22" s="42" t="s">
        <v>20</v>
      </c>
      <c r="D22" s="37" t="s">
        <v>24</v>
      </c>
      <c r="E22" s="81">
        <v>21</v>
      </c>
      <c r="F22" s="54">
        <f>36.36*0.02</f>
        <v>0.72719999999999996</v>
      </c>
      <c r="G22" s="8">
        <f>47*21/20</f>
        <v>49.35</v>
      </c>
      <c r="H22" s="8">
        <f>1.52*21/20</f>
        <v>1.5960000000000001</v>
      </c>
      <c r="I22" s="8">
        <f>0.16*21/20</f>
        <v>0.16799999999999998</v>
      </c>
      <c r="J22" s="9">
        <f>9.84*21/20</f>
        <v>10.331999999999999</v>
      </c>
    </row>
    <row r="23" spans="1:10" ht="16.2" thickBot="1" x14ac:dyDescent="0.35">
      <c r="A23" s="30"/>
      <c r="B23" s="31"/>
      <c r="C23" s="32"/>
      <c r="D23" s="32"/>
      <c r="E23" s="85"/>
      <c r="F23" s="60">
        <v>87.79</v>
      </c>
      <c r="G23" s="33">
        <f>SUM(G16:G22)</f>
        <v>777.25</v>
      </c>
      <c r="H23" s="33">
        <f>SUM(H16:H22)</f>
        <v>23.754999999999999</v>
      </c>
      <c r="I23" s="33">
        <f>SUM(I16:I22)</f>
        <v>27.128</v>
      </c>
      <c r="J23" s="34">
        <f>SUM(J16:J22)</f>
        <v>100.03999999999999</v>
      </c>
    </row>
    <row r="24" spans="1:10" ht="16.2" thickBot="1" x14ac:dyDescent="0.35">
      <c r="B24" s="1" t="s">
        <v>27</v>
      </c>
      <c r="E24" s="35"/>
      <c r="F24" s="35"/>
    </row>
    <row r="25" spans="1:10" ht="29.4" thickBot="1" x14ac:dyDescent="0.35">
      <c r="A25" s="68" t="s">
        <v>1</v>
      </c>
      <c r="B25" s="69" t="s">
        <v>2</v>
      </c>
      <c r="C25" s="69" t="s">
        <v>18</v>
      </c>
      <c r="D25" s="69" t="s">
        <v>3</v>
      </c>
      <c r="E25" s="70" t="s">
        <v>19</v>
      </c>
      <c r="F25" s="70" t="s">
        <v>4</v>
      </c>
      <c r="G25" s="71" t="s">
        <v>5</v>
      </c>
      <c r="H25" s="69" t="s">
        <v>6</v>
      </c>
      <c r="I25" s="69" t="s">
        <v>7</v>
      </c>
      <c r="J25" s="72" t="s">
        <v>8</v>
      </c>
    </row>
    <row r="26" spans="1:10" ht="28.8" x14ac:dyDescent="0.3">
      <c r="A26" s="6" t="s">
        <v>9</v>
      </c>
      <c r="B26" s="86" t="s">
        <v>10</v>
      </c>
      <c r="C26" s="87">
        <v>37</v>
      </c>
      <c r="D26" s="88" t="s">
        <v>40</v>
      </c>
      <c r="E26" s="80">
        <v>200</v>
      </c>
      <c r="F26" s="63">
        <v>32.79</v>
      </c>
      <c r="G26" s="10">
        <v>307.5</v>
      </c>
      <c r="H26" s="10">
        <v>13.63</v>
      </c>
      <c r="I26" s="10">
        <v>13.64</v>
      </c>
      <c r="J26" s="29">
        <v>36.54</v>
      </c>
    </row>
    <row r="27" spans="1:10" ht="15.6" x14ac:dyDescent="0.3">
      <c r="A27" s="6"/>
      <c r="B27" s="73" t="s">
        <v>39</v>
      </c>
      <c r="C27" s="61">
        <v>27</v>
      </c>
      <c r="D27" s="62" t="s">
        <v>31</v>
      </c>
      <c r="E27" s="80">
        <v>80</v>
      </c>
      <c r="F27" s="63">
        <f>11.52*80/60</f>
        <v>15.359999999999998</v>
      </c>
      <c r="G27" s="10">
        <v>78.33</v>
      </c>
      <c r="H27" s="10">
        <v>1.2</v>
      </c>
      <c r="I27" s="10">
        <v>4.7</v>
      </c>
      <c r="J27" s="29">
        <v>7.7</v>
      </c>
    </row>
    <row r="28" spans="1:10" ht="15.6" x14ac:dyDescent="0.3">
      <c r="A28" s="6"/>
      <c r="B28" s="23" t="s">
        <v>11</v>
      </c>
      <c r="C28" s="36">
        <v>20</v>
      </c>
      <c r="D28" s="37" t="s">
        <v>41</v>
      </c>
      <c r="E28" s="81">
        <v>200</v>
      </c>
      <c r="F28" s="54">
        <v>2.52</v>
      </c>
      <c r="G28" s="8">
        <v>51.49</v>
      </c>
      <c r="H28" s="8">
        <v>0.92</v>
      </c>
      <c r="I28" s="8">
        <v>0.69</v>
      </c>
      <c r="J28" s="9">
        <v>10.41</v>
      </c>
    </row>
    <row r="29" spans="1:10" ht="15.6" x14ac:dyDescent="0.3">
      <c r="A29" s="6"/>
      <c r="B29" s="23" t="s">
        <v>32</v>
      </c>
      <c r="C29" s="36" t="s">
        <v>20</v>
      </c>
      <c r="D29" s="37" t="s">
        <v>38</v>
      </c>
      <c r="E29" s="81">
        <v>50</v>
      </c>
      <c r="F29" s="54">
        <f>313.92*0.05</f>
        <v>15.696000000000002</v>
      </c>
      <c r="G29" s="8">
        <v>120</v>
      </c>
      <c r="H29" s="8">
        <v>3.8</v>
      </c>
      <c r="I29" s="8">
        <v>0.4</v>
      </c>
      <c r="J29" s="9">
        <v>24.3</v>
      </c>
    </row>
    <row r="30" spans="1:10" ht="15.6" x14ac:dyDescent="0.3">
      <c r="A30" s="6"/>
      <c r="B30" s="73" t="s">
        <v>16</v>
      </c>
      <c r="C30" s="36" t="s">
        <v>20</v>
      </c>
      <c r="D30" s="37" t="s">
        <v>21</v>
      </c>
      <c r="E30" s="81">
        <v>20</v>
      </c>
      <c r="F30" s="54">
        <f>43.64*0.021</f>
        <v>0.91644000000000003</v>
      </c>
      <c r="G30" s="8">
        <v>42</v>
      </c>
      <c r="H30" s="8">
        <v>0.98</v>
      </c>
      <c r="I30" s="8">
        <v>0.2</v>
      </c>
      <c r="J30" s="9">
        <v>8.9600000000000009</v>
      </c>
    </row>
    <row r="31" spans="1:10" ht="15.6" x14ac:dyDescent="0.3">
      <c r="A31" s="6"/>
      <c r="B31" s="43" t="s">
        <v>17</v>
      </c>
      <c r="C31" s="36" t="s">
        <v>20</v>
      </c>
      <c r="D31" s="37" t="s">
        <v>24</v>
      </c>
      <c r="E31" s="81">
        <v>20</v>
      </c>
      <c r="F31" s="54">
        <f>36.36*0.021</f>
        <v>0.76356000000000002</v>
      </c>
      <c r="G31" s="8">
        <v>47</v>
      </c>
      <c r="H31" s="8">
        <v>1.52</v>
      </c>
      <c r="I31" s="8">
        <v>0.16</v>
      </c>
      <c r="J31" s="9">
        <v>9.84</v>
      </c>
    </row>
    <row r="32" spans="1:10" ht="16.2" thickBot="1" x14ac:dyDescent="0.35">
      <c r="A32" s="48"/>
      <c r="B32" s="49"/>
      <c r="C32" s="50"/>
      <c r="D32" s="51"/>
      <c r="E32" s="82"/>
      <c r="F32" s="58">
        <f>SUM(F26:F31)</f>
        <v>68.045999999999992</v>
      </c>
      <c r="G32" s="52">
        <f>SUM(G26:G31)</f>
        <v>646.31999999999994</v>
      </c>
      <c r="H32" s="52">
        <f>SUM(H26:H31)</f>
        <v>22.05</v>
      </c>
      <c r="I32" s="52">
        <f>SUM(I26:I31)</f>
        <v>19.79</v>
      </c>
      <c r="J32" s="67">
        <f>SUM(J26:J31)</f>
        <v>97.75</v>
      </c>
    </row>
    <row r="33" spans="1:13" ht="15.6" x14ac:dyDescent="0.3">
      <c r="A33" s="2" t="s">
        <v>22</v>
      </c>
      <c r="B33" s="3" t="s">
        <v>11</v>
      </c>
      <c r="C33" s="38">
        <v>8</v>
      </c>
      <c r="D33" s="39" t="s">
        <v>42</v>
      </c>
      <c r="E33" s="83">
        <v>200</v>
      </c>
      <c r="F33" s="57">
        <v>15.46</v>
      </c>
      <c r="G33" s="4">
        <v>124</v>
      </c>
      <c r="H33" s="4">
        <v>5.8</v>
      </c>
      <c r="I33" s="4">
        <v>7</v>
      </c>
      <c r="J33" s="5">
        <v>9.4</v>
      </c>
    </row>
    <row r="34" spans="1:13" ht="15.6" x14ac:dyDescent="0.3">
      <c r="A34" s="6"/>
      <c r="B34" s="23" t="s">
        <v>32</v>
      </c>
      <c r="C34" s="65" t="s">
        <v>20</v>
      </c>
      <c r="D34" s="66" t="s">
        <v>43</v>
      </c>
      <c r="E34" s="80">
        <v>165</v>
      </c>
      <c r="F34" s="63">
        <f>0.165*180</f>
        <v>29.700000000000003</v>
      </c>
      <c r="G34" s="10">
        <v>47</v>
      </c>
      <c r="H34" s="10">
        <v>0.4</v>
      </c>
      <c r="I34" s="10">
        <v>0.4</v>
      </c>
      <c r="J34" s="29">
        <v>9.8000000000000007</v>
      </c>
    </row>
    <row r="35" spans="1:13" ht="15.6" x14ac:dyDescent="0.3">
      <c r="A35" s="6"/>
      <c r="B35" s="23" t="s">
        <v>32</v>
      </c>
      <c r="C35" s="65" t="s">
        <v>20</v>
      </c>
      <c r="D35" s="66" t="s">
        <v>37</v>
      </c>
      <c r="E35" s="80">
        <v>20</v>
      </c>
      <c r="F35" s="63">
        <f>152.4*0.02</f>
        <v>3.048</v>
      </c>
      <c r="G35" s="8">
        <f>96*20/40</f>
        <v>48</v>
      </c>
      <c r="H35" s="8">
        <f>3.04*20/40</f>
        <v>1.52</v>
      </c>
      <c r="I35" s="8">
        <f>0.32*20/40</f>
        <v>0.16</v>
      </c>
      <c r="J35" s="9">
        <f>19.44*20/40</f>
        <v>9.7200000000000006</v>
      </c>
    </row>
    <row r="36" spans="1:13" ht="15.6" x14ac:dyDescent="0.3">
      <c r="A36" s="6"/>
      <c r="B36" s="23" t="s">
        <v>32</v>
      </c>
      <c r="C36" s="40" t="s">
        <v>20</v>
      </c>
      <c r="D36" s="41" t="s">
        <v>34</v>
      </c>
      <c r="E36" s="81">
        <v>80</v>
      </c>
      <c r="F36" s="54">
        <f>45.45*0.08</f>
        <v>3.6360000000000001</v>
      </c>
      <c r="G36" s="8">
        <v>209.6</v>
      </c>
      <c r="H36" s="8">
        <v>6</v>
      </c>
      <c r="I36" s="8">
        <v>2.3199999999999998</v>
      </c>
      <c r="J36" s="9">
        <v>41.12</v>
      </c>
    </row>
    <row r="37" spans="1:13" ht="16.2" thickBot="1" x14ac:dyDescent="0.35">
      <c r="A37" s="44"/>
      <c r="B37" s="31"/>
      <c r="C37" s="45"/>
      <c r="D37" s="46"/>
      <c r="E37" s="84"/>
      <c r="F37" s="59">
        <v>51.03</v>
      </c>
      <c r="G37" s="55">
        <f>SUM(G33:G36)</f>
        <v>428.6</v>
      </c>
      <c r="H37" s="55">
        <f t="shared" ref="H37:J37" si="0">SUM(H33:H36)</f>
        <v>13.72</v>
      </c>
      <c r="I37" s="55">
        <f t="shared" si="0"/>
        <v>9.8800000000000008</v>
      </c>
      <c r="J37" s="56">
        <f t="shared" si="0"/>
        <v>70.039999999999992</v>
      </c>
    </row>
    <row r="38" spans="1:13" ht="15.6" x14ac:dyDescent="0.3">
      <c r="A38" s="2" t="s">
        <v>12</v>
      </c>
      <c r="B38" s="3" t="s">
        <v>13</v>
      </c>
      <c r="C38" s="38">
        <v>59</v>
      </c>
      <c r="D38" s="39" t="s">
        <v>44</v>
      </c>
      <c r="E38" s="83">
        <v>100</v>
      </c>
      <c r="F38" s="57">
        <v>11.06</v>
      </c>
      <c r="G38" s="4">
        <v>128.33000000000001</v>
      </c>
      <c r="H38" s="4">
        <v>2.2000000000000002</v>
      </c>
      <c r="I38" s="4">
        <v>7.57</v>
      </c>
      <c r="J38" s="5">
        <v>11.15</v>
      </c>
    </row>
    <row r="39" spans="1:13" ht="28.8" x14ac:dyDescent="0.3">
      <c r="A39" s="6"/>
      <c r="B39" s="7" t="s">
        <v>14</v>
      </c>
      <c r="C39" s="40">
        <v>55</v>
      </c>
      <c r="D39" s="41" t="s">
        <v>45</v>
      </c>
      <c r="E39" s="81">
        <v>250</v>
      </c>
      <c r="F39" s="54">
        <v>8.32</v>
      </c>
      <c r="G39" s="8">
        <v>186</v>
      </c>
      <c r="H39" s="8">
        <v>4.8499999999999996</v>
      </c>
      <c r="I39" s="8">
        <v>4.9400000000000004</v>
      </c>
      <c r="J39" s="9">
        <v>25.03</v>
      </c>
      <c r="M39" t="s">
        <v>33</v>
      </c>
    </row>
    <row r="40" spans="1:13" ht="15.6" x14ac:dyDescent="0.3">
      <c r="A40" s="6"/>
      <c r="B40" s="7" t="s">
        <v>15</v>
      </c>
      <c r="C40" s="40">
        <v>19</v>
      </c>
      <c r="D40" s="41" t="s">
        <v>46</v>
      </c>
      <c r="E40" s="81">
        <v>100</v>
      </c>
      <c r="F40" s="54">
        <v>65.88</v>
      </c>
      <c r="G40" s="8">
        <v>167.78</v>
      </c>
      <c r="H40" s="8">
        <v>12.61</v>
      </c>
      <c r="I40" s="8">
        <v>13.9</v>
      </c>
      <c r="J40" s="9">
        <v>4.18</v>
      </c>
    </row>
    <row r="41" spans="1:13" ht="28.8" x14ac:dyDescent="0.3">
      <c r="A41" s="6"/>
      <c r="B41" s="7" t="s">
        <v>47</v>
      </c>
      <c r="C41" s="40">
        <v>45</v>
      </c>
      <c r="D41" s="41" t="s">
        <v>48</v>
      </c>
      <c r="E41" s="81">
        <v>180</v>
      </c>
      <c r="F41" s="54">
        <v>24.17</v>
      </c>
      <c r="G41" s="8">
        <v>252</v>
      </c>
      <c r="H41" s="8">
        <v>4.68</v>
      </c>
      <c r="I41" s="8">
        <v>6.56</v>
      </c>
      <c r="J41" s="9">
        <v>26.23</v>
      </c>
    </row>
    <row r="42" spans="1:13" ht="15.6" x14ac:dyDescent="0.3">
      <c r="A42" s="6"/>
      <c r="B42" s="7" t="s">
        <v>23</v>
      </c>
      <c r="C42" s="40">
        <v>35</v>
      </c>
      <c r="D42" s="41" t="s">
        <v>49</v>
      </c>
      <c r="E42" s="81">
        <v>200</v>
      </c>
      <c r="F42" s="54">
        <v>7.59</v>
      </c>
      <c r="G42" s="8">
        <v>97</v>
      </c>
      <c r="H42" s="8">
        <v>0.68</v>
      </c>
      <c r="I42" s="8">
        <v>0.28000000000000003</v>
      </c>
      <c r="J42" s="9">
        <v>19.64</v>
      </c>
    </row>
    <row r="43" spans="1:13" ht="15.6" x14ac:dyDescent="0.3">
      <c r="A43" s="6"/>
      <c r="B43" s="7" t="s">
        <v>17</v>
      </c>
      <c r="C43" s="40" t="s">
        <v>20</v>
      </c>
      <c r="D43" s="37" t="s">
        <v>21</v>
      </c>
      <c r="E43" s="81">
        <v>20</v>
      </c>
      <c r="F43" s="54">
        <f>43.64*0.02</f>
        <v>0.87280000000000002</v>
      </c>
      <c r="G43" s="8">
        <v>42</v>
      </c>
      <c r="H43" s="8">
        <v>0.98</v>
      </c>
      <c r="I43" s="8">
        <v>0.2</v>
      </c>
      <c r="J43" s="9">
        <v>8.9600000000000009</v>
      </c>
    </row>
    <row r="44" spans="1:13" ht="15.6" x14ac:dyDescent="0.3">
      <c r="A44" s="6"/>
      <c r="B44" s="11" t="s">
        <v>16</v>
      </c>
      <c r="C44" s="42" t="s">
        <v>20</v>
      </c>
      <c r="D44" s="37" t="s">
        <v>24</v>
      </c>
      <c r="E44" s="81">
        <v>20</v>
      </c>
      <c r="F44" s="54">
        <f>36.36*0.02</f>
        <v>0.72719999999999996</v>
      </c>
      <c r="G44" s="8">
        <v>47</v>
      </c>
      <c r="H44" s="8">
        <v>1.52</v>
      </c>
      <c r="I44" s="8">
        <v>0.16</v>
      </c>
      <c r="J44" s="9">
        <v>9.84</v>
      </c>
    </row>
    <row r="45" spans="1:13" s="16" customFormat="1" ht="16.2" thickBot="1" x14ac:dyDescent="0.35">
      <c r="A45" s="30"/>
      <c r="B45" s="31"/>
      <c r="C45" s="32"/>
      <c r="D45" s="32"/>
      <c r="E45" s="85"/>
      <c r="F45" s="60">
        <v>102.06</v>
      </c>
      <c r="G45" s="33">
        <f>SUM(G38:G44)</f>
        <v>920.11</v>
      </c>
      <c r="H45" s="33">
        <f>SUM(H38:H44)</f>
        <v>27.52</v>
      </c>
      <c r="I45" s="33">
        <f>SUM(I38:I44)</f>
        <v>33.610000000000007</v>
      </c>
      <c r="J45" s="34">
        <f>SUM(J38:J44)</f>
        <v>105.03</v>
      </c>
    </row>
    <row r="46" spans="1:13" x14ac:dyDescent="0.3">
      <c r="A46" s="15" t="s">
        <v>29</v>
      </c>
    </row>
    <row r="47" spans="1:13" x14ac:dyDescent="0.3">
      <c r="A47" s="15" t="s">
        <v>35</v>
      </c>
    </row>
  </sheetData>
  <mergeCells count="2">
    <mergeCell ref="B1:D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tabSelected="1" workbookViewId="0">
      <selection activeCell="B1" sqref="B1:D1"/>
    </sheetView>
  </sheetViews>
  <sheetFormatPr defaultRowHeight="14.4" x14ac:dyDescent="0.3"/>
  <cols>
    <col min="1" max="1" width="11.77734375" style="16" bestFit="1" customWidth="1"/>
    <col min="2" max="2" width="11.5546875" style="16" customWidth="1"/>
    <col min="3" max="3" width="7.109375" style="16" bestFit="1" customWidth="1"/>
    <col min="4" max="4" width="24.6640625" style="16" bestFit="1" customWidth="1"/>
    <col min="5" max="5" width="8.109375" style="17" bestFit="1" customWidth="1"/>
    <col min="6" max="6" width="7.109375" style="17" bestFit="1" customWidth="1"/>
    <col min="7" max="7" width="7.6640625" style="16" customWidth="1"/>
    <col min="8" max="8" width="6.109375" style="16" bestFit="1" customWidth="1"/>
    <col min="9" max="9" width="6.5546875" style="16" customWidth="1"/>
    <col min="10" max="10" width="10.109375" style="16" bestFit="1" customWidth="1"/>
    <col min="11" max="16384" width="8.88671875" style="16"/>
  </cols>
  <sheetData>
    <row r="1" spans="1:10" ht="28.8" customHeight="1" x14ac:dyDescent="0.3">
      <c r="A1" s="16" t="s">
        <v>0</v>
      </c>
      <c r="B1" s="92" t="s">
        <v>52</v>
      </c>
      <c r="C1" s="93"/>
      <c r="D1" s="94"/>
      <c r="E1" s="17" t="s">
        <v>26</v>
      </c>
      <c r="F1" s="18"/>
      <c r="H1" t="s">
        <v>36</v>
      </c>
      <c r="I1" s="95">
        <v>45182</v>
      </c>
      <c r="J1" s="95"/>
    </row>
    <row r="2" spans="1:10" ht="15" thickBot="1" x14ac:dyDescent="0.35">
      <c r="B2" s="19" t="s">
        <v>30</v>
      </c>
    </row>
    <row r="3" spans="1:10" s="20" customFormat="1" ht="29.4" thickBot="1" x14ac:dyDescent="0.35">
      <c r="A3" s="74" t="s">
        <v>1</v>
      </c>
      <c r="B3" s="75" t="s">
        <v>2</v>
      </c>
      <c r="C3" s="75" t="s">
        <v>18</v>
      </c>
      <c r="D3" s="75" t="s">
        <v>3</v>
      </c>
      <c r="E3" s="76" t="s">
        <v>19</v>
      </c>
      <c r="F3" s="76" t="s">
        <v>4</v>
      </c>
      <c r="G3" s="77" t="s">
        <v>5</v>
      </c>
      <c r="H3" s="75" t="s">
        <v>6</v>
      </c>
      <c r="I3" s="75" t="s">
        <v>7</v>
      </c>
      <c r="J3" s="78" t="s">
        <v>8</v>
      </c>
    </row>
    <row r="4" spans="1:10" s="20" customFormat="1" ht="28.8" x14ac:dyDescent="0.3">
      <c r="A4" s="79" t="s">
        <v>9</v>
      </c>
      <c r="B4" s="86" t="s">
        <v>10</v>
      </c>
      <c r="C4" s="87">
        <v>37</v>
      </c>
      <c r="D4" s="88" t="s">
        <v>40</v>
      </c>
      <c r="E4" s="83">
        <v>170</v>
      </c>
      <c r="F4" s="57">
        <f>34.25*170/160</f>
        <v>36.390625</v>
      </c>
      <c r="G4" s="4">
        <v>246</v>
      </c>
      <c r="H4" s="4">
        <v>10.9</v>
      </c>
      <c r="I4" s="4">
        <v>10.91</v>
      </c>
      <c r="J4" s="5">
        <v>29.23</v>
      </c>
    </row>
    <row r="5" spans="1:10" ht="13.8" customHeight="1" x14ac:dyDescent="0.3">
      <c r="A5" s="79"/>
      <c r="B5" s="73" t="s">
        <v>39</v>
      </c>
      <c r="C5" s="61">
        <v>27</v>
      </c>
      <c r="D5" s="62" t="s">
        <v>31</v>
      </c>
      <c r="E5" s="80">
        <v>75</v>
      </c>
      <c r="F5" s="63">
        <f>15.32*75/60</f>
        <v>19.149999999999999</v>
      </c>
      <c r="G5" s="10">
        <v>47</v>
      </c>
      <c r="H5" s="10">
        <v>0.72</v>
      </c>
      <c r="I5" s="10">
        <v>2.82</v>
      </c>
      <c r="J5" s="29">
        <v>4.62</v>
      </c>
    </row>
    <row r="6" spans="1:10" ht="15.6" x14ac:dyDescent="0.3">
      <c r="A6" s="79"/>
      <c r="B6" s="23" t="s">
        <v>11</v>
      </c>
      <c r="C6" s="36">
        <v>20</v>
      </c>
      <c r="D6" s="37" t="s">
        <v>41</v>
      </c>
      <c r="E6" s="81">
        <v>200</v>
      </c>
      <c r="F6" s="54">
        <v>3.35</v>
      </c>
      <c r="G6" s="8">
        <v>51.49</v>
      </c>
      <c r="H6" s="8">
        <v>0.92</v>
      </c>
      <c r="I6" s="8">
        <v>0.69</v>
      </c>
      <c r="J6" s="9">
        <v>10.41</v>
      </c>
    </row>
    <row r="7" spans="1:10" ht="15.6" x14ac:dyDescent="0.3">
      <c r="A7" s="79"/>
      <c r="B7" s="23" t="s">
        <v>32</v>
      </c>
      <c r="C7" s="36" t="s">
        <v>20</v>
      </c>
      <c r="D7" s="37" t="s">
        <v>38</v>
      </c>
      <c r="E7" s="81">
        <v>40</v>
      </c>
      <c r="F7" s="54">
        <f>313.92*0.04*1.33</f>
        <v>16.700544000000001</v>
      </c>
      <c r="G7" s="8">
        <v>96</v>
      </c>
      <c r="H7" s="8">
        <v>3.04</v>
      </c>
      <c r="I7" s="8">
        <v>0.32</v>
      </c>
      <c r="J7" s="9">
        <v>19.440000000000001</v>
      </c>
    </row>
    <row r="8" spans="1:10" ht="15.6" x14ac:dyDescent="0.3">
      <c r="A8" s="79"/>
      <c r="B8" s="73" t="s">
        <v>16</v>
      </c>
      <c r="C8" s="36" t="s">
        <v>20</v>
      </c>
      <c r="D8" s="37" t="s">
        <v>21</v>
      </c>
      <c r="E8" s="81">
        <v>25</v>
      </c>
      <c r="F8" s="54">
        <f>52.37*0.025</f>
        <v>1.30925</v>
      </c>
      <c r="G8" s="8">
        <f>42*25/20</f>
        <v>52.5</v>
      </c>
      <c r="H8" s="8">
        <f>0.98*25/20</f>
        <v>1.2250000000000001</v>
      </c>
      <c r="I8" s="8">
        <f>0.2*25/20</f>
        <v>0.25</v>
      </c>
      <c r="J8" s="9">
        <f>8.96*25/20</f>
        <v>11.200000000000001</v>
      </c>
    </row>
    <row r="9" spans="1:10" ht="15.6" x14ac:dyDescent="0.3">
      <c r="A9" s="79"/>
      <c r="B9" s="43" t="s">
        <v>17</v>
      </c>
      <c r="C9" s="36" t="s">
        <v>20</v>
      </c>
      <c r="D9" s="37" t="s">
        <v>24</v>
      </c>
      <c r="E9" s="81">
        <v>26</v>
      </c>
      <c r="F9" s="54">
        <v>1.1000000000000001</v>
      </c>
      <c r="G9" s="8">
        <f>47*26/20</f>
        <v>61.1</v>
      </c>
      <c r="H9" s="8">
        <f>1.52*26/20</f>
        <v>1.9760000000000002</v>
      </c>
      <c r="I9" s="8">
        <f>0.16*26/20</f>
        <v>0.20800000000000002</v>
      </c>
      <c r="J9" s="9">
        <f>9.84*26/20</f>
        <v>12.792</v>
      </c>
    </row>
    <row r="10" spans="1:10" ht="16.2" thickBot="1" x14ac:dyDescent="0.35">
      <c r="A10" s="30"/>
      <c r="B10" s="31"/>
      <c r="C10" s="45"/>
      <c r="D10" s="46"/>
      <c r="E10" s="47"/>
      <c r="F10" s="59">
        <f>SUM(F4:F9)</f>
        <v>78.000419000000008</v>
      </c>
      <c r="G10" s="55">
        <f>SUM(G4:G9)</f>
        <v>554.09</v>
      </c>
      <c r="H10" s="55">
        <f>SUM(H4:H9)</f>
        <v>18.781000000000002</v>
      </c>
      <c r="I10" s="55">
        <f>SUM(I4:I9)</f>
        <v>15.198</v>
      </c>
      <c r="J10" s="56">
        <f>SUM(J4:J9)</f>
        <v>87.692000000000007</v>
      </c>
    </row>
    <row r="11" spans="1:10" ht="15.6" x14ac:dyDescent="0.3">
      <c r="A11" s="22"/>
      <c r="B11" s="7" t="s">
        <v>15</v>
      </c>
      <c r="C11" s="40">
        <v>19</v>
      </c>
      <c r="D11" s="41" t="s">
        <v>46</v>
      </c>
      <c r="E11" s="81">
        <v>90</v>
      </c>
      <c r="F11" s="54">
        <f>68*45/53+4.68*45/37</f>
        <v>63.427740948495668</v>
      </c>
      <c r="G11" s="8">
        <v>151</v>
      </c>
      <c r="H11" s="8">
        <v>11.35</v>
      </c>
      <c r="I11" s="8">
        <v>12.51</v>
      </c>
      <c r="J11" s="9">
        <v>3.76</v>
      </c>
    </row>
    <row r="12" spans="1:10" ht="28.8" x14ac:dyDescent="0.3">
      <c r="A12" s="22"/>
      <c r="B12" s="7" t="s">
        <v>47</v>
      </c>
      <c r="C12" s="40">
        <v>45</v>
      </c>
      <c r="D12" s="41" t="s">
        <v>48</v>
      </c>
      <c r="E12" s="81">
        <v>140</v>
      </c>
      <c r="F12" s="54">
        <f>26.82*140/150</f>
        <v>25.032</v>
      </c>
      <c r="G12" s="8">
        <v>210</v>
      </c>
      <c r="H12" s="8">
        <v>3.9</v>
      </c>
      <c r="I12" s="8">
        <v>5.47</v>
      </c>
      <c r="J12" s="9">
        <v>30.19</v>
      </c>
    </row>
    <row r="13" spans="1:10" ht="15.6" x14ac:dyDescent="0.3">
      <c r="A13" s="22"/>
      <c r="B13" s="7" t="s">
        <v>23</v>
      </c>
      <c r="C13" s="40">
        <v>35</v>
      </c>
      <c r="D13" s="41" t="s">
        <v>49</v>
      </c>
      <c r="E13" s="81">
        <v>200</v>
      </c>
      <c r="F13" s="54">
        <v>10.1</v>
      </c>
      <c r="G13" s="8">
        <v>97</v>
      </c>
      <c r="H13" s="8">
        <v>0.68</v>
      </c>
      <c r="I13" s="8">
        <v>0.28000000000000003</v>
      </c>
      <c r="J13" s="9">
        <v>19.64</v>
      </c>
    </row>
    <row r="14" spans="1:10" ht="15.6" x14ac:dyDescent="0.3">
      <c r="A14" s="22"/>
      <c r="B14" s="7" t="s">
        <v>17</v>
      </c>
      <c r="C14" s="40" t="s">
        <v>20</v>
      </c>
      <c r="D14" s="37" t="s">
        <v>21</v>
      </c>
      <c r="E14" s="81">
        <v>20</v>
      </c>
      <c r="F14" s="54">
        <f>52.37*0.02</f>
        <v>1.0473999999999999</v>
      </c>
      <c r="G14" s="8">
        <v>42</v>
      </c>
      <c r="H14" s="8">
        <v>0.98</v>
      </c>
      <c r="I14" s="8">
        <v>0.2</v>
      </c>
      <c r="J14" s="9">
        <v>8.9600000000000009</v>
      </c>
    </row>
    <row r="15" spans="1:10" ht="15.6" x14ac:dyDescent="0.3">
      <c r="A15" s="22"/>
      <c r="B15" s="11" t="s">
        <v>16</v>
      </c>
      <c r="C15" s="42" t="s">
        <v>20</v>
      </c>
      <c r="D15" s="37" t="s">
        <v>24</v>
      </c>
      <c r="E15" s="81">
        <v>20</v>
      </c>
      <c r="F15" s="54">
        <f>43.63*0.02</f>
        <v>0.87260000000000004</v>
      </c>
      <c r="G15" s="8">
        <v>47</v>
      </c>
      <c r="H15" s="8">
        <v>1.52</v>
      </c>
      <c r="I15" s="8">
        <v>0.16</v>
      </c>
      <c r="J15" s="9">
        <v>9.84</v>
      </c>
    </row>
    <row r="16" spans="1:10" ht="16.2" thickBot="1" x14ac:dyDescent="0.35">
      <c r="A16" s="24"/>
      <c r="B16" s="25"/>
      <c r="C16" s="26"/>
      <c r="D16" s="26"/>
      <c r="E16" s="53"/>
      <c r="F16" s="64">
        <v>100</v>
      </c>
      <c r="G16" s="27">
        <f>SUM(G11:G15)</f>
        <v>547</v>
      </c>
      <c r="H16" s="27">
        <f>SUM(H11:H15)</f>
        <v>18.43</v>
      </c>
      <c r="I16" s="27">
        <f>SUM(I11:I15)</f>
        <v>18.62</v>
      </c>
      <c r="J16" s="28">
        <f>SUM(J11:J15)</f>
        <v>72.39</v>
      </c>
    </row>
    <row r="17" spans="1:10" ht="28.8" x14ac:dyDescent="0.3">
      <c r="A17" s="21"/>
      <c r="B17" s="7" t="s">
        <v>14</v>
      </c>
      <c r="C17" s="40">
        <v>55</v>
      </c>
      <c r="D17" s="41" t="s">
        <v>51</v>
      </c>
      <c r="E17" s="81" t="s">
        <v>50</v>
      </c>
      <c r="F17" s="54">
        <f>11.07*240/250+9.8</f>
        <v>20.427199999999999</v>
      </c>
      <c r="G17" s="8">
        <v>186</v>
      </c>
      <c r="H17" s="8">
        <v>4.8499999999999996</v>
      </c>
      <c r="I17" s="8">
        <v>4.9400000000000004</v>
      </c>
      <c r="J17" s="9">
        <v>25.03</v>
      </c>
    </row>
    <row r="18" spans="1:10" ht="15.6" x14ac:dyDescent="0.3">
      <c r="A18" s="22"/>
      <c r="B18" s="7" t="s">
        <v>15</v>
      </c>
      <c r="C18" s="40">
        <v>19</v>
      </c>
      <c r="D18" s="41" t="s">
        <v>46</v>
      </c>
      <c r="E18" s="81">
        <v>90</v>
      </c>
      <c r="F18" s="54">
        <f>68*45/53+4.68*45/37</f>
        <v>63.427740948495668</v>
      </c>
      <c r="G18" s="8">
        <v>151</v>
      </c>
      <c r="H18" s="8">
        <v>11.35</v>
      </c>
      <c r="I18" s="8">
        <v>12.51</v>
      </c>
      <c r="J18" s="9">
        <v>3.76</v>
      </c>
    </row>
    <row r="19" spans="1:10" ht="28.8" x14ac:dyDescent="0.3">
      <c r="A19" s="22"/>
      <c r="B19" s="7" t="s">
        <v>47</v>
      </c>
      <c r="C19" s="40">
        <v>45</v>
      </c>
      <c r="D19" s="41" t="s">
        <v>48</v>
      </c>
      <c r="E19" s="81">
        <v>160</v>
      </c>
      <c r="F19" s="54">
        <f>26.82*160/150</f>
        <v>28.608000000000001</v>
      </c>
      <c r="G19" s="8">
        <f>210*160/150</f>
        <v>224</v>
      </c>
      <c r="H19" s="8">
        <f>3.9*160/150</f>
        <v>4.16</v>
      </c>
      <c r="I19" s="8">
        <f>5.47*160/150</f>
        <v>5.8346666666666662</v>
      </c>
      <c r="J19" s="9">
        <f>30.19*160/150</f>
        <v>32.202666666666673</v>
      </c>
    </row>
    <row r="20" spans="1:10" ht="15.6" x14ac:dyDescent="0.3">
      <c r="A20" s="22"/>
      <c r="B20" s="7" t="s">
        <v>23</v>
      </c>
      <c r="C20" s="40">
        <v>35</v>
      </c>
      <c r="D20" s="41" t="s">
        <v>49</v>
      </c>
      <c r="E20" s="81">
        <v>200</v>
      </c>
      <c r="F20" s="54">
        <v>10.1</v>
      </c>
      <c r="G20" s="8">
        <v>97</v>
      </c>
      <c r="H20" s="8">
        <v>0.68</v>
      </c>
      <c r="I20" s="8">
        <v>0.28000000000000003</v>
      </c>
      <c r="J20" s="9">
        <v>19.64</v>
      </c>
    </row>
    <row r="21" spans="1:10" ht="15.6" x14ac:dyDescent="0.3">
      <c r="A21" s="22"/>
      <c r="B21" s="7" t="s">
        <v>17</v>
      </c>
      <c r="C21" s="40" t="s">
        <v>20</v>
      </c>
      <c r="D21" s="37" t="s">
        <v>21</v>
      </c>
      <c r="E21" s="81">
        <v>25</v>
      </c>
      <c r="F21" s="54">
        <v>1.3</v>
      </c>
      <c r="G21" s="8">
        <f>42*25/20</f>
        <v>52.5</v>
      </c>
      <c r="H21" s="8">
        <f>0.98*25/20</f>
        <v>1.2250000000000001</v>
      </c>
      <c r="I21" s="8">
        <f>0.2*25/20</f>
        <v>0.25</v>
      </c>
      <c r="J21" s="9">
        <f>8.96*25/20</f>
        <v>11.200000000000001</v>
      </c>
    </row>
    <row r="22" spans="1:10" ht="15.6" x14ac:dyDescent="0.3">
      <c r="A22" s="22"/>
      <c r="B22" s="11" t="s">
        <v>16</v>
      </c>
      <c r="C22" s="42" t="s">
        <v>20</v>
      </c>
      <c r="D22" s="37" t="s">
        <v>24</v>
      </c>
      <c r="E22" s="81">
        <v>26</v>
      </c>
      <c r="F22" s="54">
        <f>43.63*0.026</f>
        <v>1.1343799999999999</v>
      </c>
      <c r="G22" s="8">
        <f>47*26/20</f>
        <v>61.1</v>
      </c>
      <c r="H22" s="8">
        <f>1.52*26/20</f>
        <v>1.9760000000000002</v>
      </c>
      <c r="I22" s="8">
        <f>0.16*26/20</f>
        <v>0.20800000000000002</v>
      </c>
      <c r="J22" s="9">
        <f>9.84*26/20</f>
        <v>12.792</v>
      </c>
    </row>
    <row r="23" spans="1:10" ht="16.2" thickBot="1" x14ac:dyDescent="0.35">
      <c r="A23" s="24"/>
      <c r="B23" s="25"/>
      <c r="C23" s="26"/>
      <c r="D23" s="26"/>
      <c r="E23" s="53"/>
      <c r="F23" s="64">
        <f>SUM(F17:F22)</f>
        <v>124.99732094849566</v>
      </c>
      <c r="G23" s="27">
        <f>SUM(G17:G22)</f>
        <v>771.6</v>
      </c>
      <c r="H23" s="27">
        <f>SUM(H18:H22)</f>
        <v>19.391000000000002</v>
      </c>
      <c r="I23" s="27">
        <f>SUM(I18:I22)</f>
        <v>19.082666666666665</v>
      </c>
      <c r="J23" s="28">
        <f>SUM(J18:J22)</f>
        <v>79.594666666666669</v>
      </c>
    </row>
    <row r="24" spans="1:10" customFormat="1" x14ac:dyDescent="0.3">
      <c r="E24" s="13"/>
      <c r="F24" s="13"/>
    </row>
    <row r="25" spans="1:10" customFormat="1" x14ac:dyDescent="0.3">
      <c r="A25" s="15" t="s">
        <v>28</v>
      </c>
      <c r="E25" s="13"/>
      <c r="F25" s="13"/>
    </row>
    <row r="26" spans="1:10" customFormat="1" x14ac:dyDescent="0.3">
      <c r="E26" s="13"/>
      <c r="F26" s="13"/>
    </row>
    <row r="27" spans="1:10" customFormat="1" x14ac:dyDescent="0.3">
      <c r="A27" s="15" t="s">
        <v>29</v>
      </c>
      <c r="E27" s="13"/>
      <c r="F27" s="13"/>
    </row>
    <row r="28" spans="1:10" customFormat="1" x14ac:dyDescent="0.3">
      <c r="E28" s="13"/>
      <c r="F28" s="13"/>
    </row>
  </sheetData>
  <mergeCells count="2">
    <mergeCell ref="B1:D1"/>
    <mergeCell ref="I1:J1"/>
  </mergeCells>
  <pageMargins left="0.11811023622047245" right="0.11811023622047245" top="0.15748031496062992" bottom="0.15748031496062992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бесплатно</vt:lpstr>
      <vt:lpstr>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Киреев</cp:lastModifiedBy>
  <cp:lastPrinted>2022-09-13T05:06:54Z</cp:lastPrinted>
  <dcterms:created xsi:type="dcterms:W3CDTF">2015-06-05T18:19:34Z</dcterms:created>
  <dcterms:modified xsi:type="dcterms:W3CDTF">2023-09-11T09:13:30Z</dcterms:modified>
</cp:coreProperties>
</file>