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Зеледеево\"/>
    </mc:Choice>
  </mc:AlternateContent>
  <xr:revisionPtr revIDLastSave="0" documentId="13_ncr:1_{BA53BE67-B5F1-41F5-AE9F-B3CAF8AD871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бесплатно" sheetId="1" r:id="rId1"/>
    <sheet name="платно" sheetId="2" r:id="rId2"/>
  </sheets>
  <calcPr calcId="191029"/>
</workbook>
</file>

<file path=xl/calcChain.xml><?xml version="1.0" encoding="utf-8"?>
<calcChain xmlns="http://schemas.openxmlformats.org/spreadsheetml/2006/main">
  <c r="F21" i="2" l="1"/>
  <c r="F12" i="2"/>
  <c r="F38" i="1"/>
  <c r="F41" i="1"/>
  <c r="F17" i="1"/>
  <c r="F19" i="1"/>
  <c r="F17" i="2" l="1"/>
  <c r="F39" i="1"/>
  <c r="F26" i="1"/>
  <c r="F4" i="1"/>
  <c r="G36" i="1" l="1"/>
  <c r="F35" i="1"/>
  <c r="F36" i="1"/>
  <c r="F11" i="1"/>
  <c r="F14" i="1"/>
  <c r="F12" i="1"/>
  <c r="F34" i="1"/>
  <c r="J8" i="2" l="1"/>
  <c r="I8" i="2"/>
  <c r="H8" i="2"/>
  <c r="G8" i="2"/>
  <c r="J7" i="2"/>
  <c r="I7" i="2"/>
  <c r="H7" i="2"/>
  <c r="G7" i="2"/>
  <c r="F7" i="2"/>
  <c r="F8" i="2"/>
  <c r="F6" i="2"/>
  <c r="F4" i="2"/>
  <c r="F44" i="1"/>
  <c r="F43" i="1"/>
  <c r="G37" i="1"/>
  <c r="F33" i="1"/>
  <c r="F30" i="1"/>
  <c r="F29" i="1"/>
  <c r="F28" i="1"/>
  <c r="J37" i="1"/>
  <c r="I37" i="1"/>
  <c r="H37" i="1"/>
  <c r="F8" i="1" l="1"/>
  <c r="F7" i="1"/>
  <c r="F6" i="1"/>
  <c r="J18" i="2"/>
  <c r="I18" i="2"/>
  <c r="H18" i="2"/>
  <c r="G18" i="2"/>
  <c r="F18" i="2"/>
  <c r="F22" i="2"/>
  <c r="F19" i="2"/>
  <c r="J16" i="2"/>
  <c r="I16" i="2"/>
  <c r="H16" i="2"/>
  <c r="G16" i="2"/>
  <c r="J15" i="2"/>
  <c r="I15" i="2"/>
  <c r="H15" i="2"/>
  <c r="G15" i="2"/>
  <c r="F16" i="2"/>
  <c r="F10" i="2"/>
  <c r="F13" i="2"/>
  <c r="F22" i="1" l="1"/>
  <c r="F21" i="1"/>
  <c r="F13" i="1"/>
  <c r="F9" i="2" l="1"/>
  <c r="G9" i="2" l="1"/>
  <c r="G9" i="1"/>
  <c r="J9" i="2" l="1"/>
  <c r="I9" i="2"/>
  <c r="H9" i="2"/>
  <c r="F26" i="2"/>
  <c r="G17" i="2"/>
  <c r="I31" i="1"/>
  <c r="G31" i="1"/>
  <c r="H17" i="2"/>
  <c r="J31" i="1" l="1"/>
  <c r="H31" i="1"/>
  <c r="G23" i="1"/>
  <c r="G26" i="2" l="1"/>
  <c r="J45" i="1"/>
  <c r="H45" i="1"/>
  <c r="G45" i="1"/>
  <c r="G15" i="1"/>
  <c r="J26" i="2" l="1"/>
  <c r="H26" i="2"/>
  <c r="I26" i="2"/>
  <c r="I45" i="1"/>
  <c r="J17" i="2"/>
  <c r="I17" i="2"/>
  <c r="H9" i="1" l="1"/>
  <c r="J9" i="1" l="1"/>
  <c r="I9" i="1" l="1"/>
  <c r="J23" i="1"/>
  <c r="I23" i="1"/>
  <c r="H23" i="1"/>
  <c r="J15" i="1"/>
  <c r="I15" i="1"/>
  <c r="H15" i="1"/>
</calcChain>
</file>

<file path=xl/sharedStrings.xml><?xml version="1.0" encoding="utf-8"?>
<sst xmlns="http://schemas.openxmlformats.org/spreadsheetml/2006/main" count="216" uniqueCount="63">
  <si>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</si>
  <si>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</si>
  <si>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</si>
  <si>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</si>
  <si>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</si>
  <si>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</si>
  <si>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</si>
  <si>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</si>
  <si>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</si>
  <si>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</si>
  <si>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</si>
  <si>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</si>
  <si>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</si>
  <si>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</si>
  <si>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</si>
  <si>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</si>
  <si>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хлеб бел.</t>
  </si>
  <si>
    <t>№ рец.</t>
  </si>
  <si>
    <t>Выход, г</t>
  </si>
  <si>
    <t>гп</t>
  </si>
  <si>
    <t>Хлеб ржаной</t>
  </si>
  <si>
    <t>Полдник</t>
  </si>
  <si>
    <t>напиток</t>
  </si>
  <si>
    <t>Хлеб пшеничный</t>
  </si>
  <si>
    <t>6-10 лет</t>
  </si>
  <si>
    <t>корп</t>
  </si>
  <si>
    <t>11-18 лет</t>
  </si>
  <si>
    <t>Бухгалтер калькулятор _______________________________</t>
  </si>
  <si>
    <t>За наличный расчет</t>
  </si>
  <si>
    <t>200</t>
  </si>
  <si>
    <t xml:space="preserve"> </t>
  </si>
  <si>
    <t>Зав.производством __________________________________</t>
  </si>
  <si>
    <t xml:space="preserve">Хлеб пшеничный </t>
  </si>
  <si>
    <t>Макаронник с мясом</t>
  </si>
  <si>
    <t>Чай с сахаром</t>
  </si>
  <si>
    <t>добавки</t>
  </si>
  <si>
    <t>30</t>
  </si>
  <si>
    <t>День 11</t>
  </si>
  <si>
    <t>добавка</t>
  </si>
  <si>
    <t>60</t>
  </si>
  <si>
    <t>Чай с молоком сгущеным</t>
  </si>
  <si>
    <t>Батон</t>
  </si>
  <si>
    <t xml:space="preserve">Масло </t>
  </si>
  <si>
    <t>Сыр</t>
  </si>
  <si>
    <t>гарнир</t>
  </si>
  <si>
    <t>Зеленый горошек</t>
  </si>
  <si>
    <t>Суп картофельный с мясными фрикадельками из говядины</t>
  </si>
  <si>
    <t>Тефтели</t>
  </si>
  <si>
    <t>90</t>
  </si>
  <si>
    <t>Компот из смеси сухофруктов</t>
  </si>
  <si>
    <t>Соус сметанный с томатом</t>
  </si>
  <si>
    <t>20</t>
  </si>
  <si>
    <t>40</t>
  </si>
  <si>
    <t>220/30</t>
  </si>
  <si>
    <t>Вафли</t>
  </si>
  <si>
    <t>163/37</t>
  </si>
  <si>
    <t>100</t>
  </si>
  <si>
    <t>Яблоко</t>
  </si>
  <si>
    <t>235/15</t>
  </si>
  <si>
    <t>Капуста тушшеная/пюре картофельное</t>
  </si>
  <si>
    <t>75/75</t>
  </si>
  <si>
    <t>65</t>
  </si>
  <si>
    <t>МБОУ Зеледеевская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</si>
</sst>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2" fontId="0" fillId="0" borderId="5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>
      <alignment vertical="center"/>
    </xf>
    <xf numFmtId="2" fontId="0" fillId="0" borderId="16" xfId="0" applyNumberForma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4" xfId="0" applyBorder="1"/>
    <xf numFmtId="2" fontId="0" fillId="0" borderId="14" xfId="0" applyNumberFormat="1" applyBorder="1"/>
    <xf numFmtId="2" fontId="0" fillId="0" borderId="15" xfId="0" applyNumberFormat="1" applyBorder="1"/>
    <xf numFmtId="0" fontId="5" fillId="0" borderId="9" xfId="0" applyFont="1" applyBorder="1" applyAlignment="1">
      <alignment horizontal="center" vertical="center"/>
    </xf>
    <xf numFmtId="49" fontId="5" fillId="0" borderId="5" xfId="0" applyNumberFormat="1" applyFont="1" applyBorder="1" applyAlignment="1" applyProtection="1">
      <alignment horizontal="center"/>
      <protection locked="0"/>
    </xf>
    <xf numFmtId="1" fontId="5" fillId="0" borderId="1" xfId="0" applyNumberFormat="1" applyFont="1" applyBorder="1" applyAlignment="1" applyProtection="1">
      <alignment horizontal="center"/>
      <protection locked="0"/>
    </xf>
    <xf numFmtId="49" fontId="5" fillId="0" borderId="1" xfId="0" applyNumberFormat="1" applyFont="1" applyBorder="1" applyAlignment="1" applyProtection="1">
      <alignment horizontal="center"/>
      <protection locked="0"/>
    </xf>
    <xf numFmtId="49" fontId="5" fillId="0" borderId="12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wrapText="1"/>
      <protection locked="0"/>
    </xf>
    <xf numFmtId="0" fontId="0" fillId="0" borderId="17" xfId="0" applyBorder="1"/>
    <xf numFmtId="2" fontId="0" fillId="0" borderId="18" xfId="0" applyNumberFormat="1" applyBorder="1" applyProtection="1">
      <protection locked="0"/>
    </xf>
    <xf numFmtId="2" fontId="5" fillId="0" borderId="1" xfId="0" applyNumberFormat="1" applyFont="1" applyBorder="1" applyAlignment="1" applyProtection="1">
      <alignment horizontal="center"/>
      <protection locked="0"/>
    </xf>
    <xf numFmtId="2" fontId="0" fillId="0" borderId="14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2" fontId="5" fillId="0" borderId="5" xfId="0" applyNumberFormat="1" applyFont="1" applyBorder="1" applyAlignment="1" applyProtection="1">
      <alignment horizontal="center"/>
      <protection locked="0"/>
    </xf>
    <xf numFmtId="2" fontId="5" fillId="0" borderId="12" xfId="0" applyNumberFormat="1" applyFont="1" applyBorder="1" applyAlignment="1" applyProtection="1">
      <alignment horizontal="center"/>
      <protection locked="0"/>
    </xf>
    <xf numFmtId="2" fontId="5" fillId="0" borderId="14" xfId="0" applyNumberFormat="1" applyFont="1" applyBorder="1" applyAlignment="1">
      <alignment horizontal="center"/>
    </xf>
    <xf numFmtId="2" fontId="0" fillId="0" borderId="19" xfId="0" applyNumberFormat="1" applyBorder="1" applyProtection="1">
      <protection locked="0"/>
    </xf>
    <xf numFmtId="0" fontId="3" fillId="0" borderId="20" xfId="0" applyFont="1" applyBorder="1"/>
    <xf numFmtId="0" fontId="4" fillId="0" borderId="20" xfId="0" applyFont="1" applyBorder="1"/>
    <xf numFmtId="0" fontId="3" fillId="0" borderId="20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wrapText="1"/>
      <protection locked="0"/>
    </xf>
    <xf numFmtId="49" fontId="5" fillId="0" borderId="4" xfId="0" applyNumberFormat="1" applyFont="1" applyBorder="1" applyAlignment="1" applyProtection="1">
      <alignment horizontal="center"/>
      <protection locked="0"/>
    </xf>
    <xf numFmtId="2" fontId="5" fillId="0" borderId="4" xfId="0" applyNumberFormat="1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wrapText="1"/>
      <protection locked="0"/>
    </xf>
    <xf numFmtId="1" fontId="5" fillId="0" borderId="18" xfId="0" applyNumberFormat="1" applyFont="1" applyBorder="1" applyAlignment="1" applyProtection="1">
      <alignment horizontal="center"/>
      <protection locked="0"/>
    </xf>
    <xf numFmtId="2" fontId="5" fillId="0" borderId="18" xfId="0" applyNumberFormat="1" applyFont="1" applyBorder="1" applyAlignment="1" applyProtection="1">
      <alignment horizontal="center"/>
      <protection locked="0"/>
    </xf>
    <xf numFmtId="1" fontId="5" fillId="0" borderId="5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1" fontId="5" fillId="0" borderId="4" xfId="0" applyNumberFormat="1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wrapText="1"/>
      <protection locked="0"/>
    </xf>
    <xf numFmtId="1" fontId="5" fillId="0" borderId="14" xfId="0" applyNumberFormat="1" applyFont="1" applyBorder="1" applyAlignment="1" applyProtection="1">
      <alignment horizontal="center"/>
      <protection locked="0"/>
    </xf>
    <xf numFmtId="2" fontId="5" fillId="0" borderId="14" xfId="0" applyNumberFormat="1" applyFont="1" applyBorder="1" applyAlignment="1" applyProtection="1">
      <alignment horizontal="center"/>
      <protection locked="0"/>
    </xf>
    <xf numFmtId="0" fontId="0" fillId="0" borderId="3" xfId="0" applyBorder="1"/>
    <xf numFmtId="0" fontId="3" fillId="0" borderId="22" xfId="0" applyFont="1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2" xfId="0" applyBorder="1"/>
    <xf numFmtId="0" fontId="0" fillId="0" borderId="29" xfId="0" applyBorder="1" applyProtection="1">
      <protection locked="0"/>
    </xf>
    <xf numFmtId="0" fontId="0" fillId="0" borderId="30" xfId="0" applyBorder="1"/>
    <xf numFmtId="0" fontId="0" fillId="0" borderId="30" xfId="0" applyBorder="1" applyAlignment="1">
      <alignment horizontal="center" vertical="center"/>
    </xf>
    <xf numFmtId="0" fontId="0" fillId="0" borderId="31" xfId="0" applyBorder="1"/>
    <xf numFmtId="0" fontId="0" fillId="0" borderId="23" xfId="0" applyBorder="1"/>
    <xf numFmtId="0" fontId="0" fillId="0" borderId="32" xfId="0" applyBorder="1"/>
    <xf numFmtId="0" fontId="0" fillId="0" borderId="13" xfId="0" applyBorder="1" applyProtection="1">
      <protection locked="0"/>
    </xf>
    <xf numFmtId="0" fontId="0" fillId="0" borderId="35" xfId="0" applyBorder="1"/>
    <xf numFmtId="0" fontId="3" fillId="0" borderId="36" xfId="0" applyFont="1" applyBorder="1"/>
    <xf numFmtId="1" fontId="5" fillId="0" borderId="37" xfId="0" applyNumberFormat="1" applyFont="1" applyBorder="1" applyAlignment="1" applyProtection="1">
      <alignment horizontal="center"/>
      <protection locked="0"/>
    </xf>
    <xf numFmtId="2" fontId="5" fillId="0" borderId="37" xfId="0" applyNumberFormat="1" applyFont="1" applyBorder="1" applyAlignment="1" applyProtection="1">
      <alignment horizontal="center"/>
      <protection locked="0"/>
    </xf>
    <xf numFmtId="2" fontId="0" fillId="0" borderId="37" xfId="0" applyNumberFormat="1" applyBorder="1" applyProtection="1">
      <protection locked="0"/>
    </xf>
    <xf numFmtId="2" fontId="0" fillId="0" borderId="38" xfId="0" applyNumberFormat="1" applyBorder="1" applyProtection="1">
      <protection locked="0"/>
    </xf>
    <xf numFmtId="0" fontId="0" fillId="0" borderId="33" xfId="0" applyBorder="1" applyAlignment="1">
      <alignment horizontal="left" vertical="center"/>
    </xf>
    <xf numFmtId="49" fontId="0" fillId="0" borderId="0" xfId="0" applyNumberFormat="1"/>
    <xf numFmtId="0" fontId="0" fillId="0" borderId="27" xfId="0" applyBorder="1" applyAlignment="1">
      <alignment horizontal="center" vertical="center"/>
    </xf>
    <xf numFmtId="2" fontId="0" fillId="0" borderId="37" xfId="0" applyNumberFormat="1" applyBorder="1" applyAlignment="1">
      <alignment horizontal="right" vertical="center" wrapText="1"/>
    </xf>
    <xf numFmtId="2" fontId="0" fillId="0" borderId="37" xfId="0" applyNumberFormat="1" applyBorder="1" applyAlignment="1">
      <alignment horizontal="right" vertical="center"/>
    </xf>
    <xf numFmtId="2" fontId="0" fillId="0" borderId="38" xfId="0" applyNumberFormat="1" applyBorder="1" applyAlignment="1">
      <alignment horizontal="right" vertical="center"/>
    </xf>
    <xf numFmtId="0" fontId="0" fillId="0" borderId="39" xfId="0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4" xfId="0" applyBorder="1"/>
    <xf numFmtId="2" fontId="5" fillId="0" borderId="5" xfId="0" applyNumberFormat="1" applyFont="1" applyBorder="1" applyAlignment="1">
      <alignment horizontal="center" vertical="center"/>
    </xf>
    <xf numFmtId="0" fontId="0" fillId="0" borderId="2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34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 applyProtection="1">
      <alignment horizontal="center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3" fillId="0" borderId="11" xfId="0" applyFont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wrapText="1"/>
      <protection locked="0"/>
    </xf>
    <xf numFmtId="0" fontId="3" fillId="0" borderId="34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47"/>
  <sheetViews>
    <sheetView tabSelected="1" topLeftCell="A25" zoomScale="115" zoomScaleNormal="115" workbookViewId="0">
      <selection activeCell="F38" sqref="F38"/>
    </sheetView>
  </sheetViews>
  <sheetFormatPr defaultColWidth="8.88671875" defaultRowHeight="14.4" x14ac:dyDescent="0.3"/>
  <cols>
    <col min="1" max="1" width="11.6640625" bestFit="1" customWidth="1"/>
    <col min="2" max="2" width="11.5546875" customWidth="1"/>
    <col min="3" max="3" width="7.109375" bestFit="1" customWidth="1"/>
    <col min="4" max="4" width="24.6640625" bestFit="1" customWidth="1"/>
    <col min="5" max="5" width="9.5546875" style="8" customWidth="1"/>
    <col min="6" max="6" width="8.33203125" style="8" bestFit="1" customWidth="1"/>
    <col min="7" max="7" width="7.6640625" customWidth="1"/>
    <col min="8" max="8" width="6.109375" bestFit="1" customWidth="1"/>
    <col min="9" max="9" width="6.5546875" customWidth="1"/>
    <col min="10" max="10" width="8.5546875" customWidth="1"/>
  </cols>
  <sheetData>
    <row r="1" spans="1:10" ht="28.95" customHeight="1" x14ac:dyDescent="0.3">
      <c r="A1" t="s">
        <v>0</v>
      </c>
      <c r="B1" s="102" t="s">
        <v>62</v>
      </c>
      <c r="C1" s="103"/>
      <c r="D1" s="104"/>
      <c r="E1" s="8" t="s">
        <v>25</v>
      </c>
      <c r="F1" s="7"/>
      <c r="G1" s="105" t="s">
        <v>37</v>
      </c>
      <c r="H1" s="106"/>
      <c r="I1" s="107">
        <v>45201</v>
      </c>
      <c r="J1" s="107"/>
    </row>
    <row r="2" spans="1:10" ht="15" thickBot="1" x14ac:dyDescent="0.35">
      <c r="B2" s="1" t="s">
        <v>24</v>
      </c>
    </row>
    <row r="3" spans="1:10" s="13" customFormat="1" ht="28.8" x14ac:dyDescent="0.3">
      <c r="A3" s="9" t="s">
        <v>1</v>
      </c>
      <c r="B3" s="10" t="s">
        <v>2</v>
      </c>
      <c r="C3" s="10" t="s">
        <v>17</v>
      </c>
      <c r="D3" s="10" t="s">
        <v>3</v>
      </c>
      <c r="E3" s="24" t="s">
        <v>18</v>
      </c>
      <c r="F3" s="24" t="s">
        <v>4</v>
      </c>
      <c r="G3" s="11" t="s">
        <v>5</v>
      </c>
      <c r="H3" s="10" t="s">
        <v>6</v>
      </c>
      <c r="I3" s="10" t="s">
        <v>7</v>
      </c>
      <c r="J3" s="12" t="s">
        <v>8</v>
      </c>
    </row>
    <row r="4" spans="1:10" ht="15.6" x14ac:dyDescent="0.3">
      <c r="A4" s="79" t="s">
        <v>9</v>
      </c>
      <c r="B4" s="68" t="s">
        <v>10</v>
      </c>
      <c r="C4" s="31">
        <v>32</v>
      </c>
      <c r="D4" s="32" t="s">
        <v>33</v>
      </c>
      <c r="E4" s="27" t="s">
        <v>55</v>
      </c>
      <c r="F4" s="41">
        <f>35.83*37/43+5.22*163/157</f>
        <v>36.249955562138943</v>
      </c>
      <c r="G4" s="4">
        <v>313.33</v>
      </c>
      <c r="H4" s="4">
        <v>7.99</v>
      </c>
      <c r="I4" s="4">
        <v>10.49</v>
      </c>
      <c r="J4" s="5">
        <v>46.69</v>
      </c>
    </row>
    <row r="5" spans="1:10" ht="15.6" x14ac:dyDescent="0.3">
      <c r="A5" s="72"/>
      <c r="B5" s="84" t="s">
        <v>11</v>
      </c>
      <c r="C5" s="52">
        <v>57</v>
      </c>
      <c r="D5" s="53" t="s">
        <v>34</v>
      </c>
      <c r="E5" s="54" t="s">
        <v>29</v>
      </c>
      <c r="F5" s="55">
        <v>1.3</v>
      </c>
      <c r="G5" s="6">
        <v>41</v>
      </c>
      <c r="H5" s="6">
        <v>0</v>
      </c>
      <c r="I5" s="6">
        <v>0</v>
      </c>
      <c r="J5" s="19">
        <v>10.01</v>
      </c>
    </row>
    <row r="6" spans="1:10" ht="15.6" x14ac:dyDescent="0.3">
      <c r="A6" s="72"/>
      <c r="B6" s="89" t="s">
        <v>38</v>
      </c>
      <c r="C6" s="52" t="s">
        <v>19</v>
      </c>
      <c r="D6" s="53" t="s">
        <v>54</v>
      </c>
      <c r="E6" s="54" t="s">
        <v>39</v>
      </c>
      <c r="F6" s="55">
        <f>313.92*0.06</f>
        <v>18.8352</v>
      </c>
      <c r="G6" s="4">
        <v>144</v>
      </c>
      <c r="H6" s="4">
        <v>4.5599999999999996</v>
      </c>
      <c r="I6" s="4">
        <v>0.48</v>
      </c>
      <c r="J6" s="5">
        <v>29.16</v>
      </c>
    </row>
    <row r="7" spans="1:10" ht="15.6" x14ac:dyDescent="0.3">
      <c r="A7" s="72"/>
      <c r="B7" s="68" t="s">
        <v>15</v>
      </c>
      <c r="C7" s="31" t="s">
        <v>19</v>
      </c>
      <c r="D7" s="32" t="s">
        <v>20</v>
      </c>
      <c r="E7" s="26">
        <v>20</v>
      </c>
      <c r="F7" s="41">
        <f>43.64*0.03</f>
        <v>1.3091999999999999</v>
      </c>
      <c r="G7" s="4">
        <v>42</v>
      </c>
      <c r="H7" s="4">
        <v>0.98</v>
      </c>
      <c r="I7" s="4">
        <v>0.2</v>
      </c>
      <c r="J7" s="5">
        <v>8.9600000000000009</v>
      </c>
    </row>
    <row r="8" spans="1:10" ht="15.6" x14ac:dyDescent="0.3">
      <c r="A8" s="72"/>
      <c r="B8" s="69" t="s">
        <v>16</v>
      </c>
      <c r="C8" s="31" t="s">
        <v>19</v>
      </c>
      <c r="D8" s="32" t="s">
        <v>32</v>
      </c>
      <c r="E8" s="26">
        <v>20</v>
      </c>
      <c r="F8" s="41">
        <f>36.36*0.03</f>
        <v>1.0908</v>
      </c>
      <c r="G8" s="4">
        <v>47</v>
      </c>
      <c r="H8" s="4">
        <v>1.52</v>
      </c>
      <c r="I8" s="4">
        <v>0.16</v>
      </c>
      <c r="J8" s="5">
        <v>9.84</v>
      </c>
    </row>
    <row r="9" spans="1:10" ht="16.2" thickBot="1" x14ac:dyDescent="0.35">
      <c r="A9" s="73"/>
      <c r="B9" s="70"/>
      <c r="C9" s="56"/>
      <c r="D9" s="57"/>
      <c r="E9" s="58"/>
      <c r="F9" s="59">
        <v>58.52</v>
      </c>
      <c r="G9" s="40">
        <f>SUM(G4:G8)</f>
        <v>587.32999999999993</v>
      </c>
      <c r="H9" s="40">
        <f>SUM(H4:H8)</f>
        <v>15.05</v>
      </c>
      <c r="I9" s="40">
        <f>SUM(I4:I8)</f>
        <v>11.33</v>
      </c>
      <c r="J9" s="47">
        <f>SUM(J4:J8)</f>
        <v>104.66</v>
      </c>
    </row>
    <row r="10" spans="1:10" ht="15.6" x14ac:dyDescent="0.3">
      <c r="A10" s="77" t="s">
        <v>21</v>
      </c>
      <c r="B10" s="74" t="s">
        <v>22</v>
      </c>
      <c r="C10" s="33">
        <v>63</v>
      </c>
      <c r="D10" s="34" t="s">
        <v>40</v>
      </c>
      <c r="E10" s="60">
        <v>200</v>
      </c>
      <c r="F10" s="44">
        <v>11.47</v>
      </c>
      <c r="G10" s="2">
        <v>138</v>
      </c>
      <c r="H10" s="2">
        <v>2.74</v>
      </c>
      <c r="I10" s="2">
        <v>3.23</v>
      </c>
      <c r="J10" s="3">
        <v>24.11</v>
      </c>
    </row>
    <row r="11" spans="1:10" ht="15.6" x14ac:dyDescent="0.3">
      <c r="A11" s="72"/>
      <c r="B11" s="69" t="s">
        <v>16</v>
      </c>
      <c r="C11" s="61" t="s">
        <v>19</v>
      </c>
      <c r="D11" s="62" t="s">
        <v>41</v>
      </c>
      <c r="E11" s="63">
        <v>30</v>
      </c>
      <c r="F11" s="55">
        <f>45.45*0.03</f>
        <v>1.3634999999999999</v>
      </c>
      <c r="G11" s="6">
        <v>70.5</v>
      </c>
      <c r="H11" s="6">
        <v>2.2799999999999998</v>
      </c>
      <c r="I11" s="6">
        <v>0.24</v>
      </c>
      <c r="J11" s="19">
        <v>14.76</v>
      </c>
    </row>
    <row r="12" spans="1:10" ht="15.6" x14ac:dyDescent="0.3">
      <c r="A12" s="72"/>
      <c r="B12" s="100" t="s">
        <v>38</v>
      </c>
      <c r="C12" s="35" t="s">
        <v>19</v>
      </c>
      <c r="D12" s="36" t="s">
        <v>57</v>
      </c>
      <c r="E12" s="26">
        <v>134</v>
      </c>
      <c r="F12" s="41">
        <f>0.134*165</f>
        <v>22.110000000000003</v>
      </c>
      <c r="G12" s="4">
        <v>47</v>
      </c>
      <c r="H12" s="4">
        <v>0.4</v>
      </c>
      <c r="I12" s="4">
        <v>0.4</v>
      </c>
      <c r="J12" s="5">
        <v>9.8000000000000007</v>
      </c>
    </row>
    <row r="13" spans="1:10" ht="15.6" x14ac:dyDescent="0.3">
      <c r="A13" s="72"/>
      <c r="B13" s="75" t="s">
        <v>38</v>
      </c>
      <c r="C13" s="61">
        <v>3</v>
      </c>
      <c r="D13" s="62" t="s">
        <v>42</v>
      </c>
      <c r="E13" s="63">
        <v>10</v>
      </c>
      <c r="F13" s="55">
        <f>9.82*10/10</f>
        <v>9.82</v>
      </c>
      <c r="G13" s="6">
        <v>65</v>
      </c>
      <c r="H13" s="6">
        <v>0.08</v>
      </c>
      <c r="I13" s="6">
        <v>7.15</v>
      </c>
      <c r="J13" s="19">
        <v>0.13</v>
      </c>
    </row>
    <row r="14" spans="1:10" ht="15.6" x14ac:dyDescent="0.3">
      <c r="A14" s="72"/>
      <c r="B14" s="75" t="s">
        <v>38</v>
      </c>
      <c r="C14" s="61">
        <v>6</v>
      </c>
      <c r="D14" s="62" t="s">
        <v>43</v>
      </c>
      <c r="E14" s="63">
        <v>10</v>
      </c>
      <c r="F14" s="55">
        <f>10.02*10/10</f>
        <v>10.02</v>
      </c>
      <c r="G14" s="6">
        <v>35</v>
      </c>
      <c r="H14" s="6">
        <v>2.63</v>
      </c>
      <c r="I14" s="6">
        <v>2.66</v>
      </c>
      <c r="J14" s="19">
        <v>0</v>
      </c>
    </row>
    <row r="15" spans="1:10" ht="16.2" thickBot="1" x14ac:dyDescent="0.35">
      <c r="A15" s="73"/>
      <c r="B15" s="76"/>
      <c r="C15" s="64"/>
      <c r="D15" s="65"/>
      <c r="E15" s="66"/>
      <c r="F15" s="67">
        <v>43.9</v>
      </c>
      <c r="G15" s="42">
        <f>SUM(G10:G14)</f>
        <v>355.5</v>
      </c>
      <c r="H15" s="42">
        <f>SUM(H10:H14)</f>
        <v>8.129999999999999</v>
      </c>
      <c r="I15" s="42">
        <f>SUM(I10:I14)</f>
        <v>13.68</v>
      </c>
      <c r="J15" s="43">
        <f>SUM(J10:J14)</f>
        <v>48.800000000000004</v>
      </c>
    </row>
    <row r="16" spans="1:10" ht="15.6" x14ac:dyDescent="0.3">
      <c r="A16" s="77" t="s">
        <v>12</v>
      </c>
      <c r="B16" s="74" t="s">
        <v>35</v>
      </c>
      <c r="C16" s="33">
        <v>1</v>
      </c>
      <c r="D16" s="34" t="s">
        <v>45</v>
      </c>
      <c r="E16" s="25" t="s">
        <v>39</v>
      </c>
      <c r="F16" s="44">
        <v>22.19</v>
      </c>
      <c r="G16" s="2">
        <v>24</v>
      </c>
      <c r="H16" s="2">
        <v>1.86</v>
      </c>
      <c r="I16" s="2">
        <v>0.12</v>
      </c>
      <c r="J16" s="3">
        <v>3.9</v>
      </c>
    </row>
    <row r="17" spans="1:12" ht="43.2" x14ac:dyDescent="0.3">
      <c r="A17" s="72"/>
      <c r="B17" s="68" t="s">
        <v>13</v>
      </c>
      <c r="C17" s="35">
        <v>49</v>
      </c>
      <c r="D17" s="36" t="s">
        <v>46</v>
      </c>
      <c r="E17" s="27" t="s">
        <v>58</v>
      </c>
      <c r="F17" s="41">
        <f>8.46*235/220+14.24*15/30</f>
        <v>16.156818181818181</v>
      </c>
      <c r="G17" s="4">
        <v>170</v>
      </c>
      <c r="H17" s="4">
        <v>8.15</v>
      </c>
      <c r="I17" s="4">
        <v>7.7</v>
      </c>
      <c r="J17" s="5">
        <v>13.12</v>
      </c>
      <c r="L17" s="90"/>
    </row>
    <row r="18" spans="1:12" ht="15.6" x14ac:dyDescent="0.3">
      <c r="A18" s="72"/>
      <c r="B18" s="68" t="s">
        <v>14</v>
      </c>
      <c r="C18" s="35">
        <v>12</v>
      </c>
      <c r="D18" s="36" t="s">
        <v>47</v>
      </c>
      <c r="E18" s="27" t="s">
        <v>48</v>
      </c>
      <c r="F18" s="41">
        <v>34.49</v>
      </c>
      <c r="G18" s="4">
        <v>210.47</v>
      </c>
      <c r="H18" s="4">
        <v>11.45</v>
      </c>
      <c r="I18" s="4">
        <v>13.49</v>
      </c>
      <c r="J18" s="5">
        <v>10.79</v>
      </c>
    </row>
    <row r="19" spans="1:12" ht="28.8" x14ac:dyDescent="0.3">
      <c r="A19" s="72"/>
      <c r="B19" s="68" t="s">
        <v>44</v>
      </c>
      <c r="C19" s="35">
        <v>69.7</v>
      </c>
      <c r="D19" s="36" t="s">
        <v>59</v>
      </c>
      <c r="E19" s="27" t="s">
        <v>60</v>
      </c>
      <c r="F19" s="41">
        <f>9.91*75/90+9.92*75/90</f>
        <v>16.524999999999999</v>
      </c>
      <c r="G19" s="4">
        <v>151.5</v>
      </c>
      <c r="H19" s="4">
        <v>3.71</v>
      </c>
      <c r="I19" s="4">
        <v>6.05</v>
      </c>
      <c r="J19" s="5">
        <v>18.010000000000002</v>
      </c>
    </row>
    <row r="20" spans="1:12" ht="28.8" x14ac:dyDescent="0.3">
      <c r="A20" s="72"/>
      <c r="B20" s="68" t="s">
        <v>22</v>
      </c>
      <c r="C20" s="35">
        <v>17</v>
      </c>
      <c r="D20" s="36" t="s">
        <v>49</v>
      </c>
      <c r="E20" s="27" t="s">
        <v>29</v>
      </c>
      <c r="F20" s="41">
        <v>4.29</v>
      </c>
      <c r="G20" s="4">
        <v>80</v>
      </c>
      <c r="H20" s="4">
        <v>0.44</v>
      </c>
      <c r="I20" s="4">
        <v>0</v>
      </c>
      <c r="J20" s="5">
        <v>18.899999999999999</v>
      </c>
    </row>
    <row r="21" spans="1:12" ht="15.6" x14ac:dyDescent="0.3">
      <c r="A21" s="72"/>
      <c r="B21" s="68" t="s">
        <v>16</v>
      </c>
      <c r="C21" s="35" t="s">
        <v>19</v>
      </c>
      <c r="D21" s="36" t="s">
        <v>20</v>
      </c>
      <c r="E21" s="27" t="s">
        <v>36</v>
      </c>
      <c r="F21" s="41">
        <f>43.64*0.03</f>
        <v>1.3091999999999999</v>
      </c>
      <c r="G21" s="4">
        <v>63</v>
      </c>
      <c r="H21" s="4">
        <v>1.47</v>
      </c>
      <c r="I21" s="4">
        <v>0.3</v>
      </c>
      <c r="J21" s="5">
        <v>13.44</v>
      </c>
    </row>
    <row r="22" spans="1:12" ht="15.6" x14ac:dyDescent="0.3">
      <c r="A22" s="72"/>
      <c r="B22" s="80" t="s">
        <v>15</v>
      </c>
      <c r="C22" s="37" t="s">
        <v>19</v>
      </c>
      <c r="D22" s="38" t="s">
        <v>23</v>
      </c>
      <c r="E22" s="28" t="s">
        <v>36</v>
      </c>
      <c r="F22" s="45">
        <f>36.36*0.03</f>
        <v>1.0908</v>
      </c>
      <c r="G22" s="4">
        <v>70.5</v>
      </c>
      <c r="H22" s="4">
        <v>2.2799999999999998</v>
      </c>
      <c r="I22" s="4">
        <v>0.24</v>
      </c>
      <c r="J22" s="5">
        <v>14.76</v>
      </c>
    </row>
    <row r="23" spans="1:12" ht="16.2" thickBot="1" x14ac:dyDescent="0.35">
      <c r="A23" s="81"/>
      <c r="B23" s="76"/>
      <c r="C23" s="21"/>
      <c r="D23" s="21"/>
      <c r="E23" s="30"/>
      <c r="F23" s="46">
        <v>87.79</v>
      </c>
      <c r="G23" s="22">
        <f>SUM(G16:G22)</f>
        <v>769.47</v>
      </c>
      <c r="H23" s="22">
        <f>SUM(H16:H22)</f>
        <v>29.360000000000003</v>
      </c>
      <c r="I23" s="22">
        <f>SUM(I16:I22)</f>
        <v>27.900000000000002</v>
      </c>
      <c r="J23" s="23">
        <f>SUM(J16:J22)</f>
        <v>92.92</v>
      </c>
    </row>
    <row r="24" spans="1:12" ht="16.2" thickBot="1" x14ac:dyDescent="0.35">
      <c r="B24" s="1" t="s">
        <v>26</v>
      </c>
      <c r="E24" s="29"/>
      <c r="F24" s="29"/>
    </row>
    <row r="25" spans="1:12" ht="29.4" thickBot="1" x14ac:dyDescent="0.35">
      <c r="A25" s="95" t="s">
        <v>1</v>
      </c>
      <c r="B25" s="51" t="s">
        <v>2</v>
      </c>
      <c r="C25" s="51" t="s">
        <v>17</v>
      </c>
      <c r="D25" s="51"/>
      <c r="E25" s="96" t="s">
        <v>18</v>
      </c>
      <c r="F25" s="96" t="s">
        <v>4</v>
      </c>
      <c r="G25" s="97" t="s">
        <v>5</v>
      </c>
      <c r="H25" s="51" t="s">
        <v>6</v>
      </c>
      <c r="I25" s="51" t="s">
        <v>7</v>
      </c>
      <c r="J25" s="98" t="s">
        <v>8</v>
      </c>
    </row>
    <row r="26" spans="1:12" ht="16.2" thickBot="1" x14ac:dyDescent="0.35">
      <c r="A26" s="91"/>
      <c r="B26" s="75" t="s">
        <v>10</v>
      </c>
      <c r="C26" s="52">
        <v>32</v>
      </c>
      <c r="D26" s="53" t="s">
        <v>33</v>
      </c>
      <c r="E26" s="99">
        <v>230</v>
      </c>
      <c r="F26" s="101">
        <f>40.89*50/49+6.12*180/201</f>
        <v>47.205086810843738</v>
      </c>
      <c r="G26" s="92">
        <v>360.3</v>
      </c>
      <c r="H26" s="93">
        <v>4.5599999999999996</v>
      </c>
      <c r="I26" s="93">
        <v>0.48</v>
      </c>
      <c r="J26" s="94">
        <v>29.16</v>
      </c>
    </row>
    <row r="27" spans="1:12" ht="15.6" x14ac:dyDescent="0.3">
      <c r="A27" s="71" t="s">
        <v>9</v>
      </c>
      <c r="B27" s="84" t="s">
        <v>11</v>
      </c>
      <c r="C27" s="52">
        <v>57</v>
      </c>
      <c r="D27" s="53" t="s">
        <v>34</v>
      </c>
      <c r="E27" s="54" t="s">
        <v>29</v>
      </c>
      <c r="F27" s="55">
        <v>1.29</v>
      </c>
      <c r="G27" s="4">
        <v>41</v>
      </c>
      <c r="H27" s="4">
        <v>0</v>
      </c>
      <c r="I27" s="4">
        <v>0</v>
      </c>
      <c r="J27" s="5">
        <v>10.01</v>
      </c>
    </row>
    <row r="28" spans="1:12" ht="15.6" x14ac:dyDescent="0.3">
      <c r="A28" s="72"/>
      <c r="B28" s="89" t="s">
        <v>38</v>
      </c>
      <c r="C28" s="52" t="s">
        <v>19</v>
      </c>
      <c r="D28" s="53" t="s">
        <v>54</v>
      </c>
      <c r="E28" s="54" t="s">
        <v>39</v>
      </c>
      <c r="F28" s="55">
        <f>313.92*0.06</f>
        <v>18.8352</v>
      </c>
      <c r="G28" s="6">
        <v>144</v>
      </c>
      <c r="H28" s="6">
        <v>4.5599999999999996</v>
      </c>
      <c r="I28" s="6">
        <v>0.48</v>
      </c>
      <c r="J28" s="19">
        <v>29.16</v>
      </c>
    </row>
    <row r="29" spans="1:12" ht="15.6" x14ac:dyDescent="0.3">
      <c r="A29" s="72"/>
      <c r="B29" s="68" t="s">
        <v>15</v>
      </c>
      <c r="C29" s="31" t="s">
        <v>19</v>
      </c>
      <c r="D29" s="32" t="s">
        <v>20</v>
      </c>
      <c r="E29" s="54" t="s">
        <v>36</v>
      </c>
      <c r="F29" s="55">
        <f>43.64*0.03</f>
        <v>1.3091999999999999</v>
      </c>
      <c r="G29" s="4">
        <v>63</v>
      </c>
      <c r="H29" s="4">
        <v>1.47</v>
      </c>
      <c r="I29" s="4">
        <v>0.3</v>
      </c>
      <c r="J29" s="5">
        <v>13.44</v>
      </c>
    </row>
    <row r="30" spans="1:12" ht="15.6" x14ac:dyDescent="0.3">
      <c r="A30" s="72"/>
      <c r="B30" s="69" t="s">
        <v>16</v>
      </c>
      <c r="C30" s="31" t="s">
        <v>19</v>
      </c>
      <c r="D30" s="32" t="s">
        <v>32</v>
      </c>
      <c r="E30" s="27" t="s">
        <v>36</v>
      </c>
      <c r="F30" s="41">
        <f>36.36*0.03</f>
        <v>1.0908</v>
      </c>
      <c r="G30" s="4">
        <v>70.5</v>
      </c>
      <c r="H30" s="4">
        <v>2.2799999999999998</v>
      </c>
      <c r="I30" s="4">
        <v>0.24</v>
      </c>
      <c r="J30" s="5">
        <v>14.76</v>
      </c>
    </row>
    <row r="31" spans="1:12" ht="16.2" thickBot="1" x14ac:dyDescent="0.35">
      <c r="A31" s="73"/>
      <c r="B31" s="70"/>
      <c r="C31" s="56"/>
      <c r="D31" s="57"/>
      <c r="E31" s="58"/>
      <c r="F31" s="59">
        <v>68.05</v>
      </c>
      <c r="G31" s="40">
        <f>SUM(G26:G30)</f>
        <v>678.8</v>
      </c>
      <c r="H31" s="40">
        <f>SUM(H26:H30)</f>
        <v>12.87</v>
      </c>
      <c r="I31" s="40">
        <f>SUM(I26:I30)</f>
        <v>1.5</v>
      </c>
      <c r="J31" s="47">
        <f>SUM(J26:J30)</f>
        <v>96.53</v>
      </c>
    </row>
    <row r="32" spans="1:12" ht="15.6" x14ac:dyDescent="0.3">
      <c r="A32" s="77" t="s">
        <v>21</v>
      </c>
      <c r="B32" s="74" t="s">
        <v>22</v>
      </c>
      <c r="C32" s="33">
        <v>63</v>
      </c>
      <c r="D32" s="34" t="s">
        <v>40</v>
      </c>
      <c r="E32" s="60">
        <v>200</v>
      </c>
      <c r="F32" s="44">
        <v>11.47</v>
      </c>
      <c r="G32" s="2">
        <v>138</v>
      </c>
      <c r="H32" s="2">
        <v>2.74</v>
      </c>
      <c r="I32" s="2">
        <v>3.23</v>
      </c>
      <c r="J32" s="3">
        <v>24.11</v>
      </c>
    </row>
    <row r="33" spans="1:13" ht="15.6" x14ac:dyDescent="0.3">
      <c r="A33" s="72"/>
      <c r="B33" s="69" t="s">
        <v>16</v>
      </c>
      <c r="C33" s="61" t="s">
        <v>19</v>
      </c>
      <c r="D33" s="62" t="s">
        <v>41</v>
      </c>
      <c r="E33" s="63">
        <v>30</v>
      </c>
      <c r="F33" s="55">
        <f>45.45*0.03</f>
        <v>1.3634999999999999</v>
      </c>
      <c r="G33" s="6">
        <v>70.5</v>
      </c>
      <c r="H33" s="6">
        <v>2.2799999999999998</v>
      </c>
      <c r="I33" s="6">
        <v>0.24</v>
      </c>
      <c r="J33" s="19">
        <v>14.76</v>
      </c>
    </row>
    <row r="34" spans="1:13" ht="15.6" x14ac:dyDescent="0.3">
      <c r="A34" s="72"/>
      <c r="B34" s="100" t="s">
        <v>38</v>
      </c>
      <c r="C34" s="35" t="s">
        <v>19</v>
      </c>
      <c r="D34" s="36" t="s">
        <v>57</v>
      </c>
      <c r="E34" s="26">
        <v>134</v>
      </c>
      <c r="F34" s="41">
        <f>0.134*165</f>
        <v>22.110000000000003</v>
      </c>
      <c r="G34" s="4">
        <v>47</v>
      </c>
      <c r="H34" s="4">
        <v>0.4</v>
      </c>
      <c r="I34" s="4">
        <v>0.4</v>
      </c>
      <c r="J34" s="5">
        <v>9.8000000000000007</v>
      </c>
    </row>
    <row r="35" spans="1:13" ht="15.6" x14ac:dyDescent="0.3">
      <c r="A35" s="72"/>
      <c r="B35" s="75" t="s">
        <v>38</v>
      </c>
      <c r="C35" s="61">
        <v>3</v>
      </c>
      <c r="D35" s="62" t="s">
        <v>42</v>
      </c>
      <c r="E35" s="63">
        <v>10</v>
      </c>
      <c r="F35" s="55">
        <f>9.82*10/10</f>
        <v>9.82</v>
      </c>
      <c r="G35" s="4">
        <v>138</v>
      </c>
      <c r="H35" s="4">
        <v>2.74</v>
      </c>
      <c r="I35" s="4">
        <v>3.23</v>
      </c>
      <c r="J35" s="5">
        <v>24.11</v>
      </c>
    </row>
    <row r="36" spans="1:13" ht="15.6" x14ac:dyDescent="0.3">
      <c r="A36" s="72"/>
      <c r="B36" s="75" t="s">
        <v>38</v>
      </c>
      <c r="C36" s="61">
        <v>6</v>
      </c>
      <c r="D36" s="62" t="s">
        <v>43</v>
      </c>
      <c r="E36" s="85">
        <v>12</v>
      </c>
      <c r="F36" s="86">
        <f>12.33*12/12</f>
        <v>12.33</v>
      </c>
      <c r="G36" s="87">
        <f>42*12/12</f>
        <v>42</v>
      </c>
      <c r="H36" s="87">
        <v>3.16</v>
      </c>
      <c r="I36" s="87">
        <v>3.19</v>
      </c>
      <c r="J36" s="88">
        <v>0</v>
      </c>
    </row>
    <row r="37" spans="1:13" ht="16.2" thickBot="1" x14ac:dyDescent="0.35">
      <c r="A37" s="73"/>
      <c r="B37" s="76"/>
      <c r="C37" s="64"/>
      <c r="D37" s="65"/>
      <c r="E37" s="66"/>
      <c r="F37" s="67">
        <v>51.02</v>
      </c>
      <c r="G37" s="42">
        <f>SUM(G32:G36)</f>
        <v>435.5</v>
      </c>
      <c r="H37" s="42">
        <f>SUM(H32:H36)</f>
        <v>11.32</v>
      </c>
      <c r="I37" s="42">
        <f>SUM(I32:I36)</f>
        <v>10.29</v>
      </c>
      <c r="J37" s="43">
        <f>SUM(J32:J36)</f>
        <v>72.78</v>
      </c>
    </row>
    <row r="38" spans="1:13" ht="15.6" x14ac:dyDescent="0.3">
      <c r="A38" s="77" t="s">
        <v>12</v>
      </c>
      <c r="B38" s="74" t="s">
        <v>35</v>
      </c>
      <c r="C38" s="33">
        <v>1</v>
      </c>
      <c r="D38" s="34" t="s">
        <v>45</v>
      </c>
      <c r="E38" s="25" t="s">
        <v>61</v>
      </c>
      <c r="F38" s="44">
        <f>37.14*65/100</f>
        <v>24.140999999999998</v>
      </c>
      <c r="G38" s="2">
        <v>24</v>
      </c>
      <c r="H38" s="2">
        <v>1.86</v>
      </c>
      <c r="I38" s="2">
        <v>0.12</v>
      </c>
      <c r="J38" s="3">
        <v>3.9</v>
      </c>
    </row>
    <row r="39" spans="1:13" ht="43.2" x14ac:dyDescent="0.3">
      <c r="A39" s="72"/>
      <c r="B39" s="68" t="s">
        <v>13</v>
      </c>
      <c r="C39" s="35">
        <v>49</v>
      </c>
      <c r="D39" s="36" t="s">
        <v>46</v>
      </c>
      <c r="E39" s="27" t="s">
        <v>58</v>
      </c>
      <c r="F39" s="41">
        <f>8.46*235/220+14.24*15/30</f>
        <v>16.156818181818181</v>
      </c>
      <c r="G39" s="4">
        <v>170</v>
      </c>
      <c r="H39" s="4">
        <v>8.15</v>
      </c>
      <c r="I39" s="4">
        <v>7.7</v>
      </c>
      <c r="J39" s="5">
        <v>13.12</v>
      </c>
    </row>
    <row r="40" spans="1:13" ht="15.6" x14ac:dyDescent="0.3">
      <c r="A40" s="72"/>
      <c r="B40" s="68" t="s">
        <v>14</v>
      </c>
      <c r="C40" s="35">
        <v>12</v>
      </c>
      <c r="D40" s="36" t="s">
        <v>47</v>
      </c>
      <c r="E40" s="27" t="s">
        <v>56</v>
      </c>
      <c r="F40" s="41">
        <v>38.42</v>
      </c>
      <c r="G40" s="4">
        <v>233.86</v>
      </c>
      <c r="H40" s="4">
        <v>12.72</v>
      </c>
      <c r="I40" s="4">
        <v>14.99</v>
      </c>
      <c r="J40" s="5">
        <v>11.99</v>
      </c>
      <c r="M40" t="s">
        <v>30</v>
      </c>
    </row>
    <row r="41" spans="1:13" ht="28.8" x14ac:dyDescent="0.3">
      <c r="A41" s="72"/>
      <c r="B41" s="68" t="s">
        <v>44</v>
      </c>
      <c r="C41" s="35">
        <v>70.69</v>
      </c>
      <c r="D41" s="36" t="s">
        <v>59</v>
      </c>
      <c r="E41" s="27" t="s">
        <v>60</v>
      </c>
      <c r="F41" s="41">
        <f>9.91*75/90+9.92*75/90</f>
        <v>16.524999999999999</v>
      </c>
      <c r="G41" s="4">
        <v>151.5</v>
      </c>
      <c r="H41" s="4">
        <v>3.71</v>
      </c>
      <c r="I41" s="4">
        <v>6.05</v>
      </c>
      <c r="J41" s="5">
        <v>18.010000000000002</v>
      </c>
    </row>
    <row r="42" spans="1:13" ht="28.8" x14ac:dyDescent="0.3">
      <c r="A42" s="72"/>
      <c r="B42" s="68" t="s">
        <v>22</v>
      </c>
      <c r="C42" s="35">
        <v>17</v>
      </c>
      <c r="D42" s="36" t="s">
        <v>49</v>
      </c>
      <c r="E42" s="27" t="s">
        <v>29</v>
      </c>
      <c r="F42" s="41">
        <v>4.29</v>
      </c>
      <c r="G42" s="4">
        <v>80</v>
      </c>
      <c r="H42" s="4">
        <v>0.44</v>
      </c>
      <c r="I42" s="4">
        <v>0</v>
      </c>
      <c r="J42" s="5">
        <v>18.899999999999999</v>
      </c>
    </row>
    <row r="43" spans="1:13" ht="15.6" x14ac:dyDescent="0.3">
      <c r="A43" s="72"/>
      <c r="B43" s="68" t="s">
        <v>16</v>
      </c>
      <c r="C43" s="35" t="s">
        <v>19</v>
      </c>
      <c r="D43" s="36" t="s">
        <v>20</v>
      </c>
      <c r="E43" s="27" t="s">
        <v>52</v>
      </c>
      <c r="F43" s="41">
        <f>43.64*0.04</f>
        <v>1.7456</v>
      </c>
      <c r="G43" s="4">
        <v>84</v>
      </c>
      <c r="H43" s="4">
        <v>1.96</v>
      </c>
      <c r="I43" s="4">
        <v>0.4</v>
      </c>
      <c r="J43" s="5">
        <v>17.920000000000002</v>
      </c>
    </row>
    <row r="44" spans="1:13" ht="16.2" thickBot="1" x14ac:dyDescent="0.35">
      <c r="A44" s="73"/>
      <c r="B44" s="80" t="s">
        <v>15</v>
      </c>
      <c r="C44" s="37" t="s">
        <v>19</v>
      </c>
      <c r="D44" s="38" t="s">
        <v>23</v>
      </c>
      <c r="E44" s="27" t="s">
        <v>52</v>
      </c>
      <c r="F44" s="41">
        <f>36.36*0.04</f>
        <v>1.4543999999999999</v>
      </c>
      <c r="G44" s="4">
        <v>94</v>
      </c>
      <c r="H44" s="4">
        <v>3.04</v>
      </c>
      <c r="I44" s="4">
        <v>0.32</v>
      </c>
      <c r="J44" s="5">
        <v>19.68</v>
      </c>
    </row>
    <row r="45" spans="1:13" ht="16.2" thickBot="1" x14ac:dyDescent="0.35">
      <c r="A45" s="39"/>
      <c r="B45" s="20"/>
      <c r="C45" s="21"/>
      <c r="D45" s="21"/>
      <c r="E45" s="30"/>
      <c r="F45" s="46">
        <v>102.06</v>
      </c>
      <c r="G45" s="22">
        <f>SUM(G38:G44)</f>
        <v>837.36</v>
      </c>
      <c r="H45" s="22">
        <f>SUM(H38:H44)</f>
        <v>31.880000000000003</v>
      </c>
      <c r="I45" s="22">
        <f>SUM(I38:I44)</f>
        <v>29.580000000000002</v>
      </c>
      <c r="J45" s="23">
        <f>SUM(J38:J44)</f>
        <v>103.51999999999998</v>
      </c>
    </row>
    <row r="46" spans="1:13" x14ac:dyDescent="0.3">
      <c r="A46" s="14" t="s">
        <v>27</v>
      </c>
    </row>
    <row r="47" spans="1:13" x14ac:dyDescent="0.3">
      <c r="A47" s="14" t="s">
        <v>31</v>
      </c>
    </row>
  </sheetData>
  <mergeCells count="3">
    <mergeCell ref="B1:D1"/>
    <mergeCell ref="G1:H1"/>
    <mergeCell ref="I1:J1"/>
  </mergeCells>
  <pageMargins left="0.23622047244094491" right="0.23622047244094491" top="0.15748031496062992" bottom="0.15748031496062992" header="0.11811023622047245" footer="0.11811023622047245"/>
  <pageSetup paperSize="9" scale="77" orientation="portrait" r:id="rId1"/>
  <ignoredErrors>
    <ignoredError sqref="G9 F44 F17 F41" unlockedFormula="1"/>
    <ignoredError sqref="E5:E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9"/>
  <sheetViews>
    <sheetView zoomScale="115" zoomScaleNormal="115" workbookViewId="0">
      <selection activeCell="B1" sqref="B1:D1"/>
    </sheetView>
  </sheetViews>
  <sheetFormatPr defaultColWidth="8.88671875" defaultRowHeight="14.4" x14ac:dyDescent="0.3"/>
  <cols>
    <col min="1" max="1" width="11.21875" style="15" customWidth="1"/>
    <col min="2" max="2" width="11.33203125" style="15" customWidth="1"/>
    <col min="3" max="3" width="6.44140625" style="15" customWidth="1"/>
    <col min="4" max="4" width="21.5546875" style="15" customWidth="1"/>
    <col min="5" max="5" width="10" style="16" customWidth="1"/>
    <col min="6" max="6" width="8.21875" style="16" bestFit="1" customWidth="1"/>
    <col min="7" max="7" width="7.6640625" style="15" customWidth="1"/>
    <col min="8" max="8" width="6.109375" style="15" bestFit="1" customWidth="1"/>
    <col min="9" max="9" width="6.5546875" style="15" customWidth="1"/>
    <col min="10" max="10" width="8.5546875" style="15" customWidth="1"/>
    <col min="11" max="16384" width="8.88671875" style="15"/>
  </cols>
  <sheetData>
    <row r="1" spans="1:10" ht="28.95" customHeight="1" x14ac:dyDescent="0.3">
      <c r="A1" s="15" t="s">
        <v>0</v>
      </c>
      <c r="B1" s="108" t="s">
        <v>62</v>
      </c>
      <c r="C1" s="109"/>
      <c r="D1" s="110"/>
      <c r="E1" s="16" t="s">
        <v>25</v>
      </c>
      <c r="F1" s="17"/>
      <c r="G1" s="111" t="s">
        <v>37</v>
      </c>
      <c r="H1" s="112"/>
      <c r="I1" s="113">
        <v>45201</v>
      </c>
      <c r="J1" s="113"/>
    </row>
    <row r="2" spans="1:10" ht="15" thickBot="1" x14ac:dyDescent="0.35">
      <c r="A2" s="48"/>
      <c r="B2" s="49" t="s">
        <v>28</v>
      </c>
      <c r="C2" s="48"/>
      <c r="D2" s="48"/>
      <c r="E2" s="50"/>
      <c r="F2" s="50"/>
      <c r="G2" s="48"/>
      <c r="H2" s="48"/>
      <c r="I2" s="48"/>
      <c r="J2" s="48"/>
    </row>
    <row r="3" spans="1:10" ht="29.4" thickBot="1" x14ac:dyDescent="0.35">
      <c r="A3" s="9" t="s">
        <v>1</v>
      </c>
      <c r="B3" s="10" t="s">
        <v>2</v>
      </c>
      <c r="C3" s="10" t="s">
        <v>17</v>
      </c>
      <c r="D3" s="10" t="s">
        <v>3</v>
      </c>
      <c r="E3" s="24" t="s">
        <v>18</v>
      </c>
      <c r="F3" s="24" t="s">
        <v>4</v>
      </c>
      <c r="G3" s="11" t="s">
        <v>5</v>
      </c>
      <c r="H3" s="10" t="s">
        <v>6</v>
      </c>
      <c r="I3" s="10" t="s">
        <v>7</v>
      </c>
      <c r="J3" s="12" t="s">
        <v>8</v>
      </c>
    </row>
    <row r="4" spans="1:10" s="18" customFormat="1" ht="15.6" x14ac:dyDescent="0.3">
      <c r="A4" s="78"/>
      <c r="B4" s="68" t="s">
        <v>10</v>
      </c>
      <c r="C4" s="31">
        <v>32</v>
      </c>
      <c r="D4" s="32" t="s">
        <v>33</v>
      </c>
      <c r="E4" s="27" t="s">
        <v>55</v>
      </c>
      <c r="F4" s="41">
        <f>47.65*37/43+6.9*163/157</f>
        <v>48.164857058213592</v>
      </c>
      <c r="G4" s="4">
        <v>313.33</v>
      </c>
      <c r="H4" s="4">
        <v>7.99</v>
      </c>
      <c r="I4" s="4">
        <v>10.49</v>
      </c>
      <c r="J4" s="5">
        <v>46.69</v>
      </c>
    </row>
    <row r="5" spans="1:10" s="18" customFormat="1" ht="15.6" x14ac:dyDescent="0.3">
      <c r="A5" s="79" t="s">
        <v>9</v>
      </c>
      <c r="B5" s="84" t="s">
        <v>11</v>
      </c>
      <c r="C5" s="52">
        <v>57</v>
      </c>
      <c r="D5" s="53" t="s">
        <v>34</v>
      </c>
      <c r="E5" s="54" t="s">
        <v>29</v>
      </c>
      <c r="F5" s="55">
        <v>1.71</v>
      </c>
      <c r="G5" s="6">
        <v>41</v>
      </c>
      <c r="H5" s="6">
        <v>0</v>
      </c>
      <c r="I5" s="6">
        <v>0</v>
      </c>
      <c r="J5" s="19">
        <v>10.01</v>
      </c>
    </row>
    <row r="6" spans="1:10" ht="16.2" customHeight="1" x14ac:dyDescent="0.3">
      <c r="A6" s="72"/>
      <c r="B6" s="89" t="s">
        <v>38</v>
      </c>
      <c r="C6" s="52" t="s">
        <v>19</v>
      </c>
      <c r="D6" s="53" t="s">
        <v>54</v>
      </c>
      <c r="E6" s="54" t="s">
        <v>39</v>
      </c>
      <c r="F6" s="55">
        <f>313.92*0.06*1.33</f>
        <v>25.050816000000001</v>
      </c>
      <c r="G6" s="4">
        <v>144</v>
      </c>
      <c r="H6" s="4">
        <v>4.5599999999999996</v>
      </c>
      <c r="I6" s="4">
        <v>0.48</v>
      </c>
      <c r="J6" s="5">
        <v>29.16</v>
      </c>
    </row>
    <row r="7" spans="1:10" ht="15.6" x14ac:dyDescent="0.3">
      <c r="A7" s="72"/>
      <c r="B7" s="68" t="s">
        <v>15</v>
      </c>
      <c r="C7" s="31" t="s">
        <v>19</v>
      </c>
      <c r="D7" s="32" t="s">
        <v>20</v>
      </c>
      <c r="E7" s="26">
        <v>32</v>
      </c>
      <c r="F7" s="41">
        <f>52.37*0.032</f>
        <v>1.67584</v>
      </c>
      <c r="G7" s="4">
        <f>42*32/20</f>
        <v>67.2</v>
      </c>
      <c r="H7" s="4">
        <f>0.98*32/20</f>
        <v>1.5680000000000001</v>
      </c>
      <c r="I7" s="4">
        <f>0.2*32/20</f>
        <v>0.32</v>
      </c>
      <c r="J7" s="5">
        <f>8.96*32/20</f>
        <v>14.336000000000002</v>
      </c>
    </row>
    <row r="8" spans="1:10" ht="15.6" x14ac:dyDescent="0.3">
      <c r="A8" s="72"/>
      <c r="B8" s="69" t="s">
        <v>16</v>
      </c>
      <c r="C8" s="31" t="s">
        <v>19</v>
      </c>
      <c r="D8" s="32" t="s">
        <v>32</v>
      </c>
      <c r="E8" s="26">
        <v>32</v>
      </c>
      <c r="F8" s="41">
        <f>43.63*0.032</f>
        <v>1.3961600000000001</v>
      </c>
      <c r="G8" s="4">
        <f>47*32/20</f>
        <v>75.2</v>
      </c>
      <c r="H8" s="4">
        <f>1.52*32/20</f>
        <v>2.4319999999999999</v>
      </c>
      <c r="I8" s="4">
        <f>0.16*32/20</f>
        <v>0.25600000000000001</v>
      </c>
      <c r="J8" s="5">
        <f>9.84*32/20</f>
        <v>15.744</v>
      </c>
    </row>
    <row r="9" spans="1:10" ht="15.6" customHeight="1" thickBot="1" x14ac:dyDescent="0.35">
      <c r="A9" s="73"/>
      <c r="B9" s="70"/>
      <c r="C9" s="56"/>
      <c r="D9" s="57"/>
      <c r="E9" s="58"/>
      <c r="F9" s="59">
        <f>SUM(F4:F8)</f>
        <v>77.997673058213579</v>
      </c>
      <c r="G9" s="40">
        <f>SUM(G4:G8)</f>
        <v>640.73</v>
      </c>
      <c r="H9" s="40">
        <f>SUM(H4:H8)</f>
        <v>16.55</v>
      </c>
      <c r="I9" s="40">
        <f>SUM(I4:I8)</f>
        <v>11.546000000000001</v>
      </c>
      <c r="J9" s="47">
        <f>SUM(J4:J8)</f>
        <v>115.94</v>
      </c>
    </row>
    <row r="10" spans="1:10" ht="15.6" x14ac:dyDescent="0.3">
      <c r="A10" s="77"/>
      <c r="B10" s="74" t="s">
        <v>35</v>
      </c>
      <c r="C10" s="33">
        <v>1</v>
      </c>
      <c r="D10" s="34" t="s">
        <v>45</v>
      </c>
      <c r="E10" s="25" t="s">
        <v>52</v>
      </c>
      <c r="F10" s="44">
        <f>29.51*40/60</f>
        <v>19.673333333333336</v>
      </c>
      <c r="G10" s="2">
        <v>24</v>
      </c>
      <c r="H10" s="2">
        <v>1.86</v>
      </c>
      <c r="I10" s="2">
        <v>0.12</v>
      </c>
      <c r="J10" s="3">
        <v>3.9</v>
      </c>
    </row>
    <row r="11" spans="1:10" ht="15.6" x14ac:dyDescent="0.3">
      <c r="A11" s="72"/>
      <c r="B11" s="68" t="s">
        <v>14</v>
      </c>
      <c r="C11" s="35">
        <v>12</v>
      </c>
      <c r="D11" s="36" t="s">
        <v>47</v>
      </c>
      <c r="E11" s="27" t="s">
        <v>48</v>
      </c>
      <c r="F11" s="41">
        <v>45.54</v>
      </c>
      <c r="G11" s="4">
        <v>210.47</v>
      </c>
      <c r="H11" s="4">
        <v>11.45</v>
      </c>
      <c r="I11" s="4">
        <v>13.49</v>
      </c>
      <c r="J11" s="5">
        <v>10.79</v>
      </c>
    </row>
    <row r="12" spans="1:10" ht="43.2" x14ac:dyDescent="0.3">
      <c r="A12" s="72"/>
      <c r="B12" s="68" t="s">
        <v>44</v>
      </c>
      <c r="C12" s="35">
        <v>70.69</v>
      </c>
      <c r="D12" s="36" t="s">
        <v>59</v>
      </c>
      <c r="E12" s="27" t="s">
        <v>60</v>
      </c>
      <c r="F12" s="41">
        <f>13.18*75/90+13.2*75/90</f>
        <v>21.983333333333334</v>
      </c>
      <c r="G12" s="4">
        <v>151.5</v>
      </c>
      <c r="H12" s="4">
        <v>3.71</v>
      </c>
      <c r="I12" s="4">
        <v>6.05</v>
      </c>
      <c r="J12" s="5">
        <v>18.010000000000002</v>
      </c>
    </row>
    <row r="13" spans="1:10" ht="28.8" x14ac:dyDescent="0.3">
      <c r="A13" s="72"/>
      <c r="B13" s="89" t="s">
        <v>38</v>
      </c>
      <c r="C13" s="52">
        <v>15</v>
      </c>
      <c r="D13" s="53" t="s">
        <v>50</v>
      </c>
      <c r="E13" s="54" t="s">
        <v>51</v>
      </c>
      <c r="F13" s="55">
        <f>4.09*20/20</f>
        <v>4.09</v>
      </c>
      <c r="G13" s="4">
        <v>144.74</v>
      </c>
      <c r="H13" s="4">
        <v>3.53</v>
      </c>
      <c r="I13" s="4">
        <v>9.8800000000000008</v>
      </c>
      <c r="J13" s="5">
        <v>3.53</v>
      </c>
    </row>
    <row r="14" spans="1:10" ht="28.8" x14ac:dyDescent="0.3">
      <c r="A14" s="72"/>
      <c r="B14" s="68" t="s">
        <v>22</v>
      </c>
      <c r="C14" s="35">
        <v>17</v>
      </c>
      <c r="D14" s="36" t="s">
        <v>49</v>
      </c>
      <c r="E14" s="27" t="s">
        <v>29</v>
      </c>
      <c r="F14" s="41">
        <v>5.71</v>
      </c>
      <c r="G14" s="4">
        <v>80</v>
      </c>
      <c r="H14" s="4">
        <v>0.44</v>
      </c>
      <c r="I14" s="4">
        <v>0</v>
      </c>
      <c r="J14" s="5">
        <v>18.899999999999999</v>
      </c>
    </row>
    <row r="15" spans="1:10" ht="15.6" x14ac:dyDescent="0.3">
      <c r="A15" s="72"/>
      <c r="B15" s="68" t="s">
        <v>15</v>
      </c>
      <c r="C15" s="31" t="s">
        <v>19</v>
      </c>
      <c r="D15" s="32" t="s">
        <v>20</v>
      </c>
      <c r="E15" s="26">
        <v>31</v>
      </c>
      <c r="F15" s="41">
        <v>1.61</v>
      </c>
      <c r="G15" s="4">
        <f>42*32/20</f>
        <v>67.2</v>
      </c>
      <c r="H15" s="4">
        <f>0.98*32/20</f>
        <v>1.5680000000000001</v>
      </c>
      <c r="I15" s="4">
        <f>0.2*32/20</f>
        <v>0.32</v>
      </c>
      <c r="J15" s="5">
        <f>8.96*32/20</f>
        <v>14.336000000000002</v>
      </c>
    </row>
    <row r="16" spans="1:10" ht="15.6" x14ac:dyDescent="0.3">
      <c r="A16" s="72"/>
      <c r="B16" s="69" t="s">
        <v>16</v>
      </c>
      <c r="C16" s="31" t="s">
        <v>19</v>
      </c>
      <c r="D16" s="32" t="s">
        <v>32</v>
      </c>
      <c r="E16" s="26">
        <v>32</v>
      </c>
      <c r="F16" s="41">
        <f>43.63*0.032</f>
        <v>1.3961600000000001</v>
      </c>
      <c r="G16" s="4">
        <f>47*32/20</f>
        <v>75.2</v>
      </c>
      <c r="H16" s="4">
        <f>1.52*32/20</f>
        <v>2.4319999999999999</v>
      </c>
      <c r="I16" s="4">
        <f>0.16*32/20</f>
        <v>0.25600000000000001</v>
      </c>
      <c r="J16" s="5">
        <f>9.84*32/20</f>
        <v>15.744</v>
      </c>
    </row>
    <row r="17" spans="1:10" ht="16.2" thickBot="1" x14ac:dyDescent="0.35">
      <c r="A17" s="81"/>
      <c r="B17" s="76"/>
      <c r="C17" s="21"/>
      <c r="D17" s="21"/>
      <c r="E17" s="30"/>
      <c r="F17" s="46">
        <f>SUM(F10:F16)</f>
        <v>100.00282666666666</v>
      </c>
      <c r="G17" s="22">
        <f>SUM(G10:G16)</f>
        <v>753.11000000000013</v>
      </c>
      <c r="H17" s="22">
        <f>SUM(H10:H16)</f>
        <v>24.990000000000002</v>
      </c>
      <c r="I17" s="22">
        <f>SUM(I10:I16)</f>
        <v>30.116</v>
      </c>
      <c r="J17" s="23">
        <f>SUM(J10:J16)</f>
        <v>85.210000000000008</v>
      </c>
    </row>
    <row r="18" spans="1:10" ht="15.6" x14ac:dyDescent="0.3">
      <c r="A18" s="77"/>
      <c r="B18" s="74" t="s">
        <v>35</v>
      </c>
      <c r="C18" s="33">
        <v>1</v>
      </c>
      <c r="D18" s="34" t="s">
        <v>45</v>
      </c>
      <c r="E18" s="25" t="s">
        <v>36</v>
      </c>
      <c r="F18" s="44">
        <f>29.51*30/60</f>
        <v>14.755000000000001</v>
      </c>
      <c r="G18" s="2">
        <f>24*30/60</f>
        <v>12</v>
      </c>
      <c r="H18" s="2">
        <f>1.86*30/60</f>
        <v>0.93</v>
      </c>
      <c r="I18" s="2">
        <f>0.12*30/60</f>
        <v>5.9999999999999991E-2</v>
      </c>
      <c r="J18" s="3">
        <f>3.9*30/60</f>
        <v>1.95</v>
      </c>
    </row>
    <row r="19" spans="1:10" ht="57.6" x14ac:dyDescent="0.3">
      <c r="A19" s="72"/>
      <c r="B19" s="68" t="s">
        <v>13</v>
      </c>
      <c r="C19" s="35">
        <v>49</v>
      </c>
      <c r="D19" s="36" t="s">
        <v>46</v>
      </c>
      <c r="E19" s="27" t="s">
        <v>53</v>
      </c>
      <c r="F19" s="41">
        <f>11.24*220/220+18.92*30/30</f>
        <v>30.160000000000004</v>
      </c>
      <c r="G19" s="4">
        <v>170</v>
      </c>
      <c r="H19" s="4">
        <v>8.15</v>
      </c>
      <c r="I19" s="4">
        <v>7.7</v>
      </c>
      <c r="J19" s="5">
        <v>13.12</v>
      </c>
    </row>
    <row r="20" spans="1:10" customFormat="1" ht="15.6" customHeight="1" x14ac:dyDescent="0.3">
      <c r="A20" s="72"/>
      <c r="B20" s="68" t="s">
        <v>14</v>
      </c>
      <c r="C20" s="35">
        <v>12</v>
      </c>
      <c r="D20" s="36" t="s">
        <v>47</v>
      </c>
      <c r="E20" s="27" t="s">
        <v>48</v>
      </c>
      <c r="F20" s="41">
        <v>45.54</v>
      </c>
      <c r="G20" s="4">
        <v>210.47</v>
      </c>
      <c r="H20" s="4">
        <v>11.45</v>
      </c>
      <c r="I20" s="4">
        <v>13.49</v>
      </c>
      <c r="J20" s="5">
        <v>10.79</v>
      </c>
    </row>
    <row r="21" spans="1:10" customFormat="1" ht="43.2" x14ac:dyDescent="0.3">
      <c r="A21" s="72"/>
      <c r="B21" s="68" t="s">
        <v>44</v>
      </c>
      <c r="C21" s="35">
        <v>70.69</v>
      </c>
      <c r="D21" s="36" t="s">
        <v>59</v>
      </c>
      <c r="E21" s="27" t="s">
        <v>60</v>
      </c>
      <c r="F21" s="41">
        <f>13.18*75/90+13.2*75/90</f>
        <v>21.983333333333334</v>
      </c>
      <c r="G21" s="4">
        <v>151.5</v>
      </c>
      <c r="H21" s="4">
        <v>3.71</v>
      </c>
      <c r="I21" s="4">
        <v>6.05</v>
      </c>
      <c r="J21" s="5">
        <v>18.010000000000002</v>
      </c>
    </row>
    <row r="22" spans="1:10" customFormat="1" ht="28.8" x14ac:dyDescent="0.3">
      <c r="A22" s="72"/>
      <c r="B22" s="89" t="s">
        <v>38</v>
      </c>
      <c r="C22" s="52">
        <v>15</v>
      </c>
      <c r="D22" s="53" t="s">
        <v>50</v>
      </c>
      <c r="E22" s="54" t="s">
        <v>51</v>
      </c>
      <c r="F22" s="55">
        <f>4.09*20/20</f>
        <v>4.09</v>
      </c>
      <c r="G22" s="4">
        <v>144.74</v>
      </c>
      <c r="H22" s="4">
        <v>3.53</v>
      </c>
      <c r="I22" s="4">
        <v>9.8800000000000008</v>
      </c>
      <c r="J22" s="5">
        <v>3.53</v>
      </c>
    </row>
    <row r="23" spans="1:10" customFormat="1" ht="28.8" x14ac:dyDescent="0.3">
      <c r="A23" s="72"/>
      <c r="B23" s="68" t="s">
        <v>22</v>
      </c>
      <c r="C23" s="35">
        <v>17</v>
      </c>
      <c r="D23" s="36" t="s">
        <v>49</v>
      </c>
      <c r="E23" s="27" t="s">
        <v>29</v>
      </c>
      <c r="F23" s="41">
        <v>5.71</v>
      </c>
      <c r="G23" s="4">
        <v>80</v>
      </c>
      <c r="H23" s="4">
        <v>0.44</v>
      </c>
      <c r="I23" s="4">
        <v>0</v>
      </c>
      <c r="J23" s="5">
        <v>18.899999999999999</v>
      </c>
    </row>
    <row r="24" spans="1:10" customFormat="1" ht="15.6" x14ac:dyDescent="0.3">
      <c r="A24" s="72"/>
      <c r="B24" s="68" t="s">
        <v>15</v>
      </c>
      <c r="C24" s="31" t="s">
        <v>19</v>
      </c>
      <c r="D24" s="32" t="s">
        <v>20</v>
      </c>
      <c r="E24" s="26">
        <v>29</v>
      </c>
      <c r="F24" s="41">
        <v>1.49</v>
      </c>
      <c r="G24" s="4">
        <v>63</v>
      </c>
      <c r="H24" s="4">
        <v>1.47</v>
      </c>
      <c r="I24" s="4">
        <v>0.3</v>
      </c>
      <c r="J24" s="5">
        <v>13.44</v>
      </c>
    </row>
    <row r="25" spans="1:10" customFormat="1" ht="16.2" thickBot="1" x14ac:dyDescent="0.35">
      <c r="A25" s="73"/>
      <c r="B25" s="69" t="s">
        <v>16</v>
      </c>
      <c r="C25" s="31" t="s">
        <v>19</v>
      </c>
      <c r="D25" s="32" t="s">
        <v>32</v>
      </c>
      <c r="E25" s="26">
        <v>30</v>
      </c>
      <c r="F25" s="41">
        <v>1.27</v>
      </c>
      <c r="G25" s="4">
        <v>70.5</v>
      </c>
      <c r="H25" s="4">
        <v>2.2799999999999998</v>
      </c>
      <c r="I25" s="4">
        <v>0.24</v>
      </c>
      <c r="J25" s="5">
        <v>14.76</v>
      </c>
    </row>
    <row r="26" spans="1:10" ht="16.2" thickBot="1" x14ac:dyDescent="0.35">
      <c r="A26" s="83"/>
      <c r="B26" s="82"/>
      <c r="C26" s="21"/>
      <c r="D26" s="21"/>
      <c r="E26" s="30"/>
      <c r="F26" s="46">
        <f>SUM(F18:F25)</f>
        <v>124.99833333333333</v>
      </c>
      <c r="G26" s="22">
        <f>SUM(G18:G25)</f>
        <v>902.21</v>
      </c>
      <c r="H26" s="22">
        <f>SUM(H18:H25)</f>
        <v>31.960000000000004</v>
      </c>
      <c r="I26" s="22">
        <f>SUM(I18:I25)</f>
        <v>37.72</v>
      </c>
      <c r="J26" s="23">
        <f>SUM(J18:J25)</f>
        <v>94.500000000000014</v>
      </c>
    </row>
    <row r="28" spans="1:10" customFormat="1" x14ac:dyDescent="0.3">
      <c r="A28" s="14" t="s">
        <v>27</v>
      </c>
      <c r="E28" s="8"/>
      <c r="F28" s="8"/>
    </row>
    <row r="29" spans="1:10" customFormat="1" x14ac:dyDescent="0.3">
      <c r="A29" s="14" t="s">
        <v>31</v>
      </c>
      <c r="E29" s="8"/>
      <c r="F29" s="8"/>
    </row>
  </sheetData>
  <mergeCells count="3">
    <mergeCell ref="B1:D1"/>
    <mergeCell ref="G1:H1"/>
    <mergeCell ref="I1:J1"/>
  </mergeCells>
  <pageMargins left="0.11811023622047245" right="0.11811023622047245" top="0.15748031496062992" bottom="0.15748031496062992" header="0.11811023622047245" footer="0.11811023622047245"/>
  <pageSetup paperSize="9" orientation="portrait" r:id="rId1"/>
  <ignoredErrors>
    <ignoredError sqref="F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бесплатно</vt:lpstr>
      <vt:lpstr>платно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Киреев</cp:lastModifiedBy>
  <cp:lastPrinted>2022-11-07T07:00:33Z</cp:lastPrinted>
  <dcterms:created xsi:type="dcterms:W3CDTF">2015-06-05T18:19:34Z</dcterms:created>
  <dcterms:modified xsi:type="dcterms:W3CDTF">2023-09-29T02:36:43Z</dcterms:modified>
</cp:coreProperties>
</file>