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33BF19A7-2875-4036-B75F-78532CBAE5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F23" i="2" l="1"/>
  <c r="G19" i="2"/>
  <c r="F19" i="2"/>
  <c r="F20" i="2"/>
  <c r="F17" i="2"/>
  <c r="F11" i="2"/>
  <c r="F15" i="2"/>
  <c r="F14" i="2"/>
  <c r="F13" i="2"/>
  <c r="F4" i="2"/>
  <c r="F7" i="2"/>
  <c r="F6" i="2"/>
  <c r="F8" i="2"/>
  <c r="F8" i="1"/>
  <c r="F41" i="1"/>
  <c r="F36" i="1"/>
  <c r="F42" i="1"/>
  <c r="F39" i="1"/>
  <c r="F35" i="1"/>
  <c r="F33" i="1"/>
  <c r="F32" i="1"/>
  <c r="F25" i="1"/>
  <c r="F28" i="1"/>
  <c r="F27" i="1"/>
  <c r="F29" i="1"/>
  <c r="F22" i="1"/>
  <c r="F20" i="1"/>
  <c r="F14" i="1"/>
  <c r="F15" i="1"/>
  <c r="F18" i="1"/>
  <c r="F12" i="1"/>
  <c r="F11" i="1"/>
  <c r="F7" i="1"/>
  <c r="F4" i="1"/>
  <c r="J9" i="2"/>
  <c r="I9" i="2"/>
  <c r="H9" i="2"/>
  <c r="G9" i="2"/>
  <c r="G34" i="1"/>
  <c r="H34" i="1"/>
  <c r="I34" i="1"/>
  <c r="J34" i="1"/>
  <c r="J30" i="1"/>
  <c r="I30" i="1"/>
  <c r="H30" i="1"/>
  <c r="G30" i="1"/>
  <c r="G13" i="1"/>
  <c r="J13" i="1"/>
  <c r="I13" i="1"/>
  <c r="H13" i="1"/>
  <c r="F24" i="2" l="1"/>
  <c r="F43" i="1"/>
  <c r="G22" i="1"/>
  <c r="F9" i="1" l="1"/>
  <c r="H24" i="2"/>
  <c r="J24" i="2"/>
  <c r="I24" i="2"/>
  <c r="G24" i="2"/>
  <c r="J16" i="2"/>
  <c r="I16" i="2"/>
  <c r="H16" i="2"/>
  <c r="G16" i="2"/>
  <c r="I43" i="1" l="1"/>
  <c r="H43" i="1"/>
  <c r="G43" i="1"/>
  <c r="J22" i="1" l="1"/>
  <c r="I22" i="1"/>
  <c r="H22" i="1"/>
  <c r="J43" i="1" l="1"/>
  <c r="J9" i="1"/>
  <c r="I9" i="1"/>
  <c r="H9" i="1"/>
  <c r="G9" i="1"/>
</calcChain>
</file>

<file path=xl/sharedStrings.xml><?xml version="1.0" encoding="utf-8"?>
<sst xmlns="http://schemas.openxmlformats.org/spreadsheetml/2006/main" count="203" uniqueCount="64">
  <si>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</si>
  <si>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</si>
  <si>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</si>
  <si>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</si>
  <si>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</si>
  <si>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</si>
  <si>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</si>
  <si>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</si>
  <si>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</si>
  <si>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</si>
  <si>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</si>
  <si>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</si>
  <si>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</si>
  <si>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</si>
  <si>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</si>
  <si>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</si>
  <si>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</si>
  <si>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</si>
  <si>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</si>
  <si>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</si>
  <si>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</si>
  <si>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гп</t>
  </si>
  <si>
    <t>Хлеб ржаной</t>
  </si>
  <si>
    <t>добавка</t>
  </si>
  <si>
    <t>Полдник</t>
  </si>
  <si>
    <t>напиток</t>
  </si>
  <si>
    <t>Хлеб пшеничный</t>
  </si>
  <si>
    <t>6-10 лет</t>
  </si>
  <si>
    <t>корп</t>
  </si>
  <si>
    <t>11-18 лет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</si>
  <si>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</si>
  <si>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</si>
  <si>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</si>
  <si>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Рагу из овощей с мясом</t>
  </si>
  <si>
    <t>Кофейный напиток</t>
  </si>
  <si>
    <t>Батон</t>
  </si>
  <si>
    <t>Икра свекольная</t>
  </si>
  <si>
    <t>90</t>
  </si>
  <si>
    <t>Творожное  печенье</t>
  </si>
  <si>
    <t>20</t>
  </si>
  <si>
    <t>200</t>
  </si>
  <si>
    <t>Чай с сахаром</t>
  </si>
  <si>
    <t>Фрукт</t>
  </si>
  <si>
    <t>Котлеты рубленые из птицы</t>
  </si>
  <si>
    <t>Соус сметанный с томатом</t>
  </si>
  <si>
    <t>25</t>
  </si>
  <si>
    <t>Рис отварной с овощами</t>
  </si>
  <si>
    <t>Напиток из шиповника</t>
  </si>
  <si>
    <t>100</t>
  </si>
  <si>
    <t>180</t>
  </si>
  <si>
    <t>40</t>
  </si>
  <si>
    <t>158/42</t>
  </si>
  <si>
    <t>80/70</t>
  </si>
  <si>
    <t>Рассольник ленинградский со сметаной и мясом</t>
  </si>
  <si>
    <t>200/5/5</t>
  </si>
  <si>
    <t>28</t>
  </si>
  <si>
    <t>178/52</t>
  </si>
  <si>
    <t>65</t>
  </si>
  <si>
    <t>240/5/10</t>
  </si>
  <si>
    <t>21</t>
  </si>
  <si>
    <t>Сок</t>
  </si>
  <si>
    <t>160</t>
  </si>
  <si>
    <t>МБОУ Зеледеевская СОШ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</si>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</sst>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wrapText="1"/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0" fontId="0" fillId="0" borderId="14" xfId="0" applyBorder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6" xfId="0" applyFont="1" applyBorder="1"/>
    <xf numFmtId="0" fontId="6" fillId="0" borderId="6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/>
    <xf numFmtId="0" fontId="6" fillId="0" borderId="1" xfId="0" applyFont="1" applyBorder="1"/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Protection="1">
      <protection locked="0"/>
    </xf>
    <xf numFmtId="0" fontId="6" fillId="0" borderId="17" xfId="0" applyFont="1" applyBorder="1"/>
    <xf numFmtId="0" fontId="6" fillId="0" borderId="18" xfId="0" applyFont="1" applyBorder="1" applyProtection="1">
      <protection locked="0"/>
    </xf>
    <xf numFmtId="0" fontId="6" fillId="0" borderId="18" xfId="0" applyFont="1" applyBorder="1"/>
    <xf numFmtId="2" fontId="6" fillId="0" borderId="18" xfId="0" applyNumberFormat="1" applyFont="1" applyBorder="1"/>
    <xf numFmtId="2" fontId="6" fillId="0" borderId="19" xfId="0" applyNumberFormat="1" applyFont="1" applyBorder="1"/>
    <xf numFmtId="49" fontId="9" fillId="0" borderId="1" xfId="0" applyNumberFormat="1" applyFont="1" applyBorder="1" applyAlignment="1" applyProtection="1">
      <alignment horizontal="center"/>
      <protection locked="0"/>
    </xf>
    <xf numFmtId="2" fontId="9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0" fillId="0" borderId="20" xfId="0" applyNumberFormat="1" applyBorder="1" applyProtection="1">
      <protection locked="0"/>
    </xf>
    <xf numFmtId="0" fontId="6" fillId="0" borderId="4" xfId="0" applyFont="1" applyBorder="1"/>
    <xf numFmtId="0" fontId="6" fillId="0" borderId="16" xfId="0" applyFont="1" applyBorder="1"/>
    <xf numFmtId="0" fontId="6" fillId="0" borderId="16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wrapText="1"/>
      <protection locked="0"/>
    </xf>
    <xf numFmtId="0" fontId="0" fillId="0" borderId="21" xfId="0" applyBorder="1"/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8" xfId="0" applyBorder="1"/>
    <xf numFmtId="2" fontId="0" fillId="0" borderId="18" xfId="0" applyNumberFormat="1" applyBorder="1"/>
    <xf numFmtId="2" fontId="0" fillId="0" borderId="19" xfId="0" applyNumberFormat="1" applyBorder="1"/>
    <xf numFmtId="0" fontId="0" fillId="0" borderId="1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wrapText="1"/>
      <protection locked="0"/>
    </xf>
    <xf numFmtId="2" fontId="0" fillId="0" borderId="18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49" fontId="9" fillId="0" borderId="6" xfId="0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1" fontId="9" fillId="0" borderId="18" xfId="0" applyNumberFormat="1" applyFont="1" applyBorder="1" applyAlignment="1" applyProtection="1">
      <alignment horizontal="center"/>
      <protection locked="0"/>
    </xf>
    <xf numFmtId="1" fontId="9" fillId="0" borderId="4" xfId="0" applyNumberFormat="1" applyFont="1" applyBorder="1" applyAlignment="1" applyProtection="1">
      <alignment horizontal="center"/>
      <protection locked="0"/>
    </xf>
    <xf numFmtId="1" fontId="9" fillId="0" borderId="14" xfId="0" applyNumberFormat="1" applyFont="1" applyBorder="1" applyAlignment="1" applyProtection="1">
      <alignment horizontal="center"/>
      <protection locked="0"/>
    </xf>
    <xf numFmtId="49" fontId="9" fillId="0" borderId="14" xfId="0" applyNumberFormat="1" applyFont="1" applyBorder="1" applyAlignment="1" applyProtection="1">
      <alignment horizontal="center"/>
      <protection locked="0"/>
    </xf>
    <xf numFmtId="2" fontId="9" fillId="0" borderId="6" xfId="0" applyNumberFormat="1" applyFont="1" applyBorder="1" applyProtection="1">
      <protection locked="0"/>
    </xf>
    <xf numFmtId="2" fontId="9" fillId="0" borderId="18" xfId="0" applyNumberFormat="1" applyFont="1" applyBorder="1" applyProtection="1">
      <protection locked="0"/>
    </xf>
    <xf numFmtId="2" fontId="9" fillId="0" borderId="4" xfId="0" applyNumberFormat="1" applyFont="1" applyBorder="1" applyProtection="1">
      <protection locked="0"/>
    </xf>
    <xf numFmtId="2" fontId="9" fillId="0" borderId="14" xfId="0" applyNumberFormat="1" applyFont="1" applyBorder="1" applyProtection="1">
      <protection locked="0"/>
    </xf>
    <xf numFmtId="0" fontId="9" fillId="0" borderId="18" xfId="0" applyFont="1" applyBorder="1" applyAlignment="1">
      <alignment horizontal="center"/>
    </xf>
    <xf numFmtId="2" fontId="9" fillId="0" borderId="18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49" fontId="10" fillId="0" borderId="6" xfId="0" applyNumberFormat="1" applyFont="1" applyBorder="1" applyAlignment="1" applyProtection="1">
      <alignment horizontal="center"/>
      <protection locked="0"/>
    </xf>
    <xf numFmtId="2" fontId="10" fillId="0" borderId="6" xfId="0" applyNumberFormat="1" applyFont="1" applyBorder="1" applyProtection="1">
      <protection locked="0"/>
    </xf>
    <xf numFmtId="1" fontId="10" fillId="0" borderId="1" xfId="0" applyNumberFormat="1" applyFont="1" applyBorder="1" applyAlignment="1" applyProtection="1">
      <alignment horizontal="center"/>
      <protection locked="0"/>
    </xf>
    <xf numFmtId="2" fontId="10" fillId="0" borderId="1" xfId="0" applyNumberFormat="1" applyFont="1" applyBorder="1" applyProtection="1">
      <protection locked="0"/>
    </xf>
    <xf numFmtId="1" fontId="10" fillId="0" borderId="18" xfId="0" applyNumberFormat="1" applyFont="1" applyBorder="1" applyAlignment="1" applyProtection="1">
      <alignment horizontal="center"/>
      <protection locked="0"/>
    </xf>
    <xf numFmtId="2" fontId="10" fillId="0" borderId="18" xfId="0" applyNumberFormat="1" applyFont="1" applyBorder="1" applyProtection="1">
      <protection locked="0"/>
    </xf>
    <xf numFmtId="49" fontId="10" fillId="0" borderId="1" xfId="0" applyNumberFormat="1" applyFont="1" applyBorder="1" applyAlignment="1" applyProtection="1">
      <alignment horizontal="center"/>
      <protection locked="0"/>
    </xf>
    <xf numFmtId="0" fontId="11" fillId="0" borderId="18" xfId="0" applyFont="1" applyBorder="1" applyAlignment="1">
      <alignment horizontal="center"/>
    </xf>
    <xf numFmtId="2" fontId="11" fillId="0" borderId="18" xfId="0" applyNumberFormat="1" applyFont="1" applyBorder="1"/>
    <xf numFmtId="49" fontId="11" fillId="0" borderId="16" xfId="0" applyNumberFormat="1" applyFont="1" applyBorder="1" applyAlignment="1" applyProtection="1">
      <alignment horizontal="center"/>
      <protection locked="0"/>
    </xf>
    <xf numFmtId="2" fontId="11" fillId="0" borderId="16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Border="1" applyAlignment="1" applyProtection="1">
      <alignment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5"/>
  <sheetViews>
    <sheetView tabSelected="1" zoomScale="115" zoomScaleNormal="115" workbookViewId="0">
      <selection activeCell="F35" sqref="F35"/>
    </sheetView>
  </sheetViews>
  <sheetFormatPr defaultRowHeight="14.4" x14ac:dyDescent="0.3"/>
  <cols>
    <col min="1" max="1" width="11.77734375" bestFit="1" customWidth="1"/>
    <col min="2" max="2" width="11.5546875" customWidth="1"/>
    <col min="3" max="3" width="7.109375" bestFit="1" customWidth="1"/>
    <col min="4" max="4" width="24" customWidth="1"/>
    <col min="5" max="5" width="9.109375" style="27" customWidth="1"/>
    <col min="6" max="6" width="9.5546875" bestFit="1" customWidth="1"/>
    <col min="7" max="7" width="7.6640625" customWidth="1"/>
    <col min="8" max="8" width="6.109375" bestFit="1" customWidth="1"/>
    <col min="9" max="9" width="6.5546875" customWidth="1"/>
    <col min="10" max="10" width="8.5546875" customWidth="1"/>
    <col min="16" max="16" width="8.21875" customWidth="1"/>
  </cols>
  <sheetData>
    <row r="1" spans="1:10" ht="28.8" customHeight="1" x14ac:dyDescent="0.3">
      <c r="A1" t="s">
        <v>0</v>
      </c>
      <c r="B1" s="106" t="s">
        <v>62</v>
      </c>
      <c r="C1" s="107"/>
      <c r="D1" s="108"/>
      <c r="E1" s="27" t="s">
        <v>28</v>
      </c>
      <c r="F1" s="26"/>
      <c r="G1" s="109" t="s">
        <v>63</v>
      </c>
      <c r="H1" s="110"/>
      <c r="I1" s="116">
        <v>45202</v>
      </c>
      <c r="J1" s="116"/>
    </row>
    <row r="2" spans="1:10" ht="15" thickBot="1" x14ac:dyDescent="0.35">
      <c r="B2" s="1" t="s">
        <v>27</v>
      </c>
    </row>
    <row r="3" spans="1:10" s="33" customFormat="1" ht="29.4" thickBot="1" x14ac:dyDescent="0.35">
      <c r="A3" s="29" t="s">
        <v>1</v>
      </c>
      <c r="B3" s="30" t="s">
        <v>2</v>
      </c>
      <c r="C3" s="30" t="s">
        <v>19</v>
      </c>
      <c r="D3" s="30" t="s">
        <v>3</v>
      </c>
      <c r="E3" s="34" t="s">
        <v>20</v>
      </c>
      <c r="F3" s="34" t="s">
        <v>4</v>
      </c>
      <c r="G3" s="31" t="s">
        <v>5</v>
      </c>
      <c r="H3" s="30" t="s">
        <v>6</v>
      </c>
      <c r="I3" s="30" t="s">
        <v>7</v>
      </c>
      <c r="J3" s="32" t="s">
        <v>8</v>
      </c>
    </row>
    <row r="4" spans="1:10" ht="15.6" x14ac:dyDescent="0.3">
      <c r="A4" s="5" t="s">
        <v>9</v>
      </c>
      <c r="B4" s="46" t="s">
        <v>10</v>
      </c>
      <c r="C4" s="47">
        <v>39</v>
      </c>
      <c r="D4" s="48" t="s">
        <v>33</v>
      </c>
      <c r="E4" s="78" t="s">
        <v>51</v>
      </c>
      <c r="F4" s="84">
        <f>27.19*42/36+15.21*158/164</f>
        <v>46.37520325203252</v>
      </c>
      <c r="G4" s="9">
        <v>234</v>
      </c>
      <c r="H4" s="9">
        <v>8.5399999999999991</v>
      </c>
      <c r="I4" s="9">
        <v>15.19</v>
      </c>
      <c r="J4" s="10">
        <v>14.57</v>
      </c>
    </row>
    <row r="5" spans="1:10" ht="15.6" x14ac:dyDescent="0.3">
      <c r="A5" s="11"/>
      <c r="B5" s="50" t="s">
        <v>11</v>
      </c>
      <c r="C5" s="51">
        <v>57</v>
      </c>
      <c r="D5" s="52" t="s">
        <v>41</v>
      </c>
      <c r="E5" s="79">
        <v>200</v>
      </c>
      <c r="F5" s="60">
        <v>1.29</v>
      </c>
      <c r="G5" s="15">
        <v>41</v>
      </c>
      <c r="H5" s="15">
        <v>0</v>
      </c>
      <c r="I5" s="15">
        <v>0</v>
      </c>
      <c r="J5" s="16">
        <v>10.01</v>
      </c>
    </row>
    <row r="6" spans="1:10" ht="15.6" x14ac:dyDescent="0.3">
      <c r="A6" s="11"/>
      <c r="B6" s="25" t="s">
        <v>17</v>
      </c>
      <c r="C6" s="51" t="s">
        <v>21</v>
      </c>
      <c r="D6" s="52" t="s">
        <v>22</v>
      </c>
      <c r="E6" s="79">
        <v>21</v>
      </c>
      <c r="F6" s="60">
        <v>0.91</v>
      </c>
      <c r="G6" s="15">
        <v>42</v>
      </c>
      <c r="H6" s="15">
        <v>0.98</v>
      </c>
      <c r="I6" s="15">
        <v>0.2</v>
      </c>
      <c r="J6" s="16">
        <v>8.9600000000000009</v>
      </c>
    </row>
    <row r="7" spans="1:10" ht="15.6" x14ac:dyDescent="0.3">
      <c r="A7" s="11"/>
      <c r="B7" s="12" t="s">
        <v>18</v>
      </c>
      <c r="C7" s="51" t="s">
        <v>21</v>
      </c>
      <c r="D7" s="52" t="s">
        <v>26</v>
      </c>
      <c r="E7" s="79">
        <v>22</v>
      </c>
      <c r="F7" s="60">
        <f>36.36*0.022</f>
        <v>0.79991999999999996</v>
      </c>
      <c r="G7" s="15">
        <v>47</v>
      </c>
      <c r="H7" s="15">
        <v>1.52</v>
      </c>
      <c r="I7" s="15">
        <v>0.16</v>
      </c>
      <c r="J7" s="16">
        <v>9.84</v>
      </c>
    </row>
    <row r="8" spans="1:10" ht="15.6" x14ac:dyDescent="0.3">
      <c r="A8" s="11"/>
      <c r="B8" s="53" t="s">
        <v>23</v>
      </c>
      <c r="C8" s="51" t="s">
        <v>21</v>
      </c>
      <c r="D8" s="52" t="s">
        <v>38</v>
      </c>
      <c r="E8" s="79">
        <v>60</v>
      </c>
      <c r="F8" s="60">
        <f>152.4*0.06</f>
        <v>9.1440000000000001</v>
      </c>
      <c r="G8" s="15">
        <v>132.30000000000001</v>
      </c>
      <c r="H8" s="15">
        <v>7.37</v>
      </c>
      <c r="I8" s="15">
        <v>2.83</v>
      </c>
      <c r="J8" s="16">
        <v>19.14</v>
      </c>
    </row>
    <row r="9" spans="1:10" ht="16.2" thickBot="1" x14ac:dyDescent="0.35">
      <c r="A9" s="11"/>
      <c r="B9" s="69"/>
      <c r="C9" s="73"/>
      <c r="D9" s="74"/>
      <c r="E9" s="80"/>
      <c r="F9" s="85">
        <f>SUM(F4:F8)</f>
        <v>58.519123252032514</v>
      </c>
      <c r="G9" s="75">
        <f>SUM(G4:G8)</f>
        <v>496.3</v>
      </c>
      <c r="H9" s="75">
        <f>SUM(H4:H8)</f>
        <v>18.41</v>
      </c>
      <c r="I9" s="75">
        <f>SUM(I4:I8)</f>
        <v>18.38</v>
      </c>
      <c r="J9" s="76">
        <f>SUM(J4:J8)</f>
        <v>62.519999999999996</v>
      </c>
    </row>
    <row r="10" spans="1:10" ht="15.6" x14ac:dyDescent="0.3">
      <c r="A10" s="5" t="s">
        <v>24</v>
      </c>
      <c r="B10" s="63" t="s">
        <v>25</v>
      </c>
      <c r="C10" s="22">
        <v>63</v>
      </c>
      <c r="D10" s="23" t="s">
        <v>34</v>
      </c>
      <c r="E10" s="81">
        <v>200</v>
      </c>
      <c r="F10" s="86">
        <v>19.420000000000002</v>
      </c>
      <c r="G10" s="24">
        <v>118</v>
      </c>
      <c r="H10" s="24">
        <v>5.6</v>
      </c>
      <c r="I10" s="24">
        <v>6.4</v>
      </c>
      <c r="J10" s="62">
        <v>8.1999999999999993</v>
      </c>
    </row>
    <row r="11" spans="1:10" ht="15.6" x14ac:dyDescent="0.3">
      <c r="A11" s="11"/>
      <c r="B11" s="53" t="s">
        <v>23</v>
      </c>
      <c r="C11" s="13" t="s">
        <v>21</v>
      </c>
      <c r="D11" s="14" t="s">
        <v>42</v>
      </c>
      <c r="E11" s="79">
        <v>100</v>
      </c>
      <c r="F11" s="60">
        <f>0.156*180</f>
        <v>28.08</v>
      </c>
      <c r="G11" s="15">
        <v>47</v>
      </c>
      <c r="H11" s="15">
        <v>0.4</v>
      </c>
      <c r="I11" s="15">
        <v>0.4</v>
      </c>
      <c r="J11" s="16">
        <v>9.8000000000000007</v>
      </c>
    </row>
    <row r="12" spans="1:10" ht="15.6" x14ac:dyDescent="0.3">
      <c r="A12" s="11"/>
      <c r="B12" s="12" t="s">
        <v>18</v>
      </c>
      <c r="C12" s="18" t="s">
        <v>21</v>
      </c>
      <c r="D12" s="19" t="s">
        <v>35</v>
      </c>
      <c r="E12" s="82">
        <v>50</v>
      </c>
      <c r="F12" s="87">
        <f>45.45*0.05</f>
        <v>2.2725000000000004</v>
      </c>
      <c r="G12" s="20">
        <v>131</v>
      </c>
      <c r="H12" s="20">
        <v>3.75</v>
      </c>
      <c r="I12" s="20">
        <v>1.45</v>
      </c>
      <c r="J12" s="16">
        <v>25.7</v>
      </c>
    </row>
    <row r="13" spans="1:10" ht="16.2" thickBot="1" x14ac:dyDescent="0.35">
      <c r="A13" s="67"/>
      <c r="B13" s="17"/>
      <c r="C13" s="18"/>
      <c r="D13" s="19"/>
      <c r="E13" s="82"/>
      <c r="F13" s="87">
        <v>43.9</v>
      </c>
      <c r="G13" s="20">
        <f>SUM(G10:G12)</f>
        <v>296</v>
      </c>
      <c r="H13" s="20">
        <f>SUM(H10:H12)</f>
        <v>9.75</v>
      </c>
      <c r="I13" s="20">
        <f>SUM(I10:I12)</f>
        <v>8.25</v>
      </c>
      <c r="J13" s="21">
        <f>SUM(J10:J12)</f>
        <v>43.7</v>
      </c>
    </row>
    <row r="14" spans="1:10" ht="15.6" x14ac:dyDescent="0.3">
      <c r="A14" s="5" t="s">
        <v>12</v>
      </c>
      <c r="B14" s="6" t="s">
        <v>13</v>
      </c>
      <c r="C14" s="7">
        <v>59</v>
      </c>
      <c r="D14" s="8" t="s">
        <v>36</v>
      </c>
      <c r="E14" s="78" t="s">
        <v>57</v>
      </c>
      <c r="F14" s="84">
        <f>6.5*65/60</f>
        <v>7.041666666666667</v>
      </c>
      <c r="G14" s="9">
        <v>77</v>
      </c>
      <c r="H14" s="9">
        <v>1.32</v>
      </c>
      <c r="I14" s="9">
        <v>4.54</v>
      </c>
      <c r="J14" s="10">
        <v>6.69</v>
      </c>
    </row>
    <row r="15" spans="1:10" ht="32.4" customHeight="1" x14ac:dyDescent="0.3">
      <c r="A15" s="11"/>
      <c r="B15" s="12" t="s">
        <v>14</v>
      </c>
      <c r="C15" s="13">
        <v>28</v>
      </c>
      <c r="D15" s="14" t="s">
        <v>53</v>
      </c>
      <c r="E15" s="59" t="s">
        <v>54</v>
      </c>
      <c r="F15" s="60">
        <f>6.92*200/196+6.92*5/4+7.37*0.5</f>
        <v>19.39622448979592</v>
      </c>
      <c r="G15" s="15">
        <v>106.4</v>
      </c>
      <c r="H15" s="15">
        <v>1.75</v>
      </c>
      <c r="I15" s="15">
        <v>5.03</v>
      </c>
      <c r="J15" s="16">
        <v>15.7</v>
      </c>
    </row>
    <row r="16" spans="1:10" ht="28.8" x14ac:dyDescent="0.3">
      <c r="A16" s="11"/>
      <c r="B16" s="12" t="s">
        <v>15</v>
      </c>
      <c r="C16" s="13">
        <v>14</v>
      </c>
      <c r="D16" s="14" t="s">
        <v>43</v>
      </c>
      <c r="E16" s="59" t="s">
        <v>37</v>
      </c>
      <c r="F16" s="60">
        <v>36.15</v>
      </c>
      <c r="G16" s="15">
        <v>211</v>
      </c>
      <c r="H16" s="15">
        <v>16.059999999999999</v>
      </c>
      <c r="I16" s="15">
        <v>10.5</v>
      </c>
      <c r="J16" s="16">
        <v>10.25</v>
      </c>
    </row>
    <row r="17" spans="1:10" ht="28.8" x14ac:dyDescent="0.3">
      <c r="A17" s="11"/>
      <c r="B17" s="12" t="s">
        <v>23</v>
      </c>
      <c r="C17" s="13">
        <v>15</v>
      </c>
      <c r="D17" s="14" t="s">
        <v>44</v>
      </c>
      <c r="E17" s="59" t="s">
        <v>45</v>
      </c>
      <c r="F17" s="60">
        <v>3.06</v>
      </c>
      <c r="G17" s="15">
        <v>29</v>
      </c>
      <c r="H17" s="15">
        <v>0.24</v>
      </c>
      <c r="I17" s="15">
        <v>2.78</v>
      </c>
      <c r="J17" s="16">
        <v>0.71</v>
      </c>
    </row>
    <row r="18" spans="1:10" ht="15.6" x14ac:dyDescent="0.3">
      <c r="A18" s="11"/>
      <c r="B18" s="12" t="s">
        <v>16</v>
      </c>
      <c r="C18" s="61">
        <v>32</v>
      </c>
      <c r="D18" s="77" t="s">
        <v>46</v>
      </c>
      <c r="E18" s="59" t="s">
        <v>52</v>
      </c>
      <c r="F18" s="60">
        <f>4.41*80/80+7.94*70/70</f>
        <v>12.350000000000001</v>
      </c>
      <c r="G18" s="15">
        <v>176</v>
      </c>
      <c r="H18" s="15">
        <v>3.22</v>
      </c>
      <c r="I18" s="15">
        <v>6.76</v>
      </c>
      <c r="J18" s="16">
        <v>21.25</v>
      </c>
    </row>
    <row r="19" spans="1:10" ht="15.6" x14ac:dyDescent="0.3">
      <c r="A19" s="11"/>
      <c r="B19" s="12" t="s">
        <v>25</v>
      </c>
      <c r="C19" s="61">
        <v>35</v>
      </c>
      <c r="D19" s="77" t="s">
        <v>47</v>
      </c>
      <c r="E19" s="59" t="s">
        <v>40</v>
      </c>
      <c r="F19" s="60">
        <v>7.59</v>
      </c>
      <c r="G19" s="15">
        <v>97</v>
      </c>
      <c r="H19" s="15">
        <v>0.68</v>
      </c>
      <c r="I19" s="15">
        <v>0.28000000000000003</v>
      </c>
      <c r="J19" s="16">
        <v>19.64</v>
      </c>
    </row>
    <row r="20" spans="1:10" ht="15.6" x14ac:dyDescent="0.3">
      <c r="A20" s="11"/>
      <c r="B20" s="12" t="s">
        <v>18</v>
      </c>
      <c r="C20" s="13" t="s">
        <v>21</v>
      </c>
      <c r="D20" s="14" t="s">
        <v>26</v>
      </c>
      <c r="E20" s="59" t="s">
        <v>55</v>
      </c>
      <c r="F20" s="60">
        <f>36.36*0.028</f>
        <v>1.0180800000000001</v>
      </c>
      <c r="G20" s="15">
        <v>47</v>
      </c>
      <c r="H20" s="15">
        <v>1.52</v>
      </c>
      <c r="I20" s="15">
        <v>0.16</v>
      </c>
      <c r="J20" s="16">
        <v>9.84</v>
      </c>
    </row>
    <row r="21" spans="1:10" ht="15.6" x14ac:dyDescent="0.3">
      <c r="A21" s="11"/>
      <c r="B21" s="25" t="s">
        <v>17</v>
      </c>
      <c r="C21" s="18" t="s">
        <v>21</v>
      </c>
      <c r="D21" s="19" t="s">
        <v>22</v>
      </c>
      <c r="E21" s="83" t="s">
        <v>55</v>
      </c>
      <c r="F21" s="87">
        <v>1.18</v>
      </c>
      <c r="G21" s="20">
        <v>42</v>
      </c>
      <c r="H21" s="20">
        <v>0.98</v>
      </c>
      <c r="I21" s="20">
        <v>0.2</v>
      </c>
      <c r="J21" s="21">
        <v>8.9600000000000009</v>
      </c>
    </row>
    <row r="22" spans="1:10" ht="16.2" thickBot="1" x14ac:dyDescent="0.35">
      <c r="A22" s="68"/>
      <c r="B22" s="69"/>
      <c r="C22" s="70"/>
      <c r="D22" s="70"/>
      <c r="E22" s="88"/>
      <c r="F22" s="89">
        <f>SUM(F14:F21)</f>
        <v>87.785971156462608</v>
      </c>
      <c r="G22" s="71">
        <f>SUM(G14:G21)</f>
        <v>785.4</v>
      </c>
      <c r="H22" s="71">
        <f>SUM(H14:H21)</f>
        <v>25.769999999999996</v>
      </c>
      <c r="I22" s="71">
        <f>SUM(I14:I21)</f>
        <v>30.25</v>
      </c>
      <c r="J22" s="72">
        <f>SUM(J14:J21)</f>
        <v>93.04000000000002</v>
      </c>
    </row>
    <row r="23" spans="1:10" ht="16.2" thickBot="1" x14ac:dyDescent="0.35">
      <c r="B23" s="1" t="s">
        <v>29</v>
      </c>
      <c r="E23" s="90"/>
      <c r="F23" s="91"/>
    </row>
    <row r="24" spans="1:10" ht="29.4" thickBot="1" x14ac:dyDescent="0.35">
      <c r="A24" s="2" t="s">
        <v>1</v>
      </c>
      <c r="B24" s="3" t="s">
        <v>2</v>
      </c>
      <c r="C24" s="3" t="s">
        <v>19</v>
      </c>
      <c r="D24" s="3" t="s">
        <v>3</v>
      </c>
      <c r="E24" s="92" t="s">
        <v>20</v>
      </c>
      <c r="F24" s="92" t="s">
        <v>4</v>
      </c>
      <c r="G24" s="28" t="s">
        <v>5</v>
      </c>
      <c r="H24" s="3" t="s">
        <v>6</v>
      </c>
      <c r="I24" s="3" t="s">
        <v>7</v>
      </c>
      <c r="J24" s="4" t="s">
        <v>8</v>
      </c>
    </row>
    <row r="25" spans="1:10" ht="15.6" x14ac:dyDescent="0.3">
      <c r="A25" s="5" t="s">
        <v>9</v>
      </c>
      <c r="B25" s="46" t="s">
        <v>10</v>
      </c>
      <c r="C25" s="47">
        <v>39</v>
      </c>
      <c r="D25" s="48" t="s">
        <v>33</v>
      </c>
      <c r="E25" s="78" t="s">
        <v>56</v>
      </c>
      <c r="F25" s="84">
        <f>31.34*52/41+17.23*178/189</f>
        <v>55.975488450122597</v>
      </c>
      <c r="G25" s="9">
        <v>269.10000000000002</v>
      </c>
      <c r="H25" s="9">
        <v>9.82</v>
      </c>
      <c r="I25" s="9">
        <v>17.47</v>
      </c>
      <c r="J25" s="10">
        <v>16.760000000000002</v>
      </c>
    </row>
    <row r="26" spans="1:10" ht="15.6" x14ac:dyDescent="0.3">
      <c r="A26" s="11"/>
      <c r="B26" s="50" t="s">
        <v>11</v>
      </c>
      <c r="C26" s="51">
        <v>57</v>
      </c>
      <c r="D26" s="52" t="s">
        <v>41</v>
      </c>
      <c r="E26" s="79">
        <v>200</v>
      </c>
      <c r="F26" s="60">
        <v>1.29</v>
      </c>
      <c r="G26" s="15">
        <v>41</v>
      </c>
      <c r="H26" s="15">
        <v>0</v>
      </c>
      <c r="I26" s="15">
        <v>0</v>
      </c>
      <c r="J26" s="16">
        <v>10.01</v>
      </c>
    </row>
    <row r="27" spans="1:10" ht="15.6" x14ac:dyDescent="0.3">
      <c r="A27" s="11"/>
      <c r="B27" s="25" t="s">
        <v>17</v>
      </c>
      <c r="C27" s="51" t="s">
        <v>21</v>
      </c>
      <c r="D27" s="52" t="s">
        <v>22</v>
      </c>
      <c r="E27" s="79">
        <v>30</v>
      </c>
      <c r="F27" s="60">
        <f>43.64*0.03</f>
        <v>1.3091999999999999</v>
      </c>
      <c r="G27" s="15">
        <v>63</v>
      </c>
      <c r="H27" s="15">
        <v>1.47</v>
      </c>
      <c r="I27" s="15">
        <v>0.3</v>
      </c>
      <c r="J27" s="16">
        <v>13.44</v>
      </c>
    </row>
    <row r="28" spans="1:10" ht="15.6" x14ac:dyDescent="0.3">
      <c r="A28" s="11"/>
      <c r="B28" s="12" t="s">
        <v>18</v>
      </c>
      <c r="C28" s="51" t="s">
        <v>21</v>
      </c>
      <c r="D28" s="52" t="s">
        <v>26</v>
      </c>
      <c r="E28" s="79">
        <v>30</v>
      </c>
      <c r="F28" s="60">
        <f>36.36*0.03</f>
        <v>1.0908</v>
      </c>
      <c r="G28" s="15">
        <v>70.5</v>
      </c>
      <c r="H28" s="15">
        <v>2.2799999999999998</v>
      </c>
      <c r="I28" s="15">
        <v>0.24</v>
      </c>
      <c r="J28" s="16">
        <v>14.76</v>
      </c>
    </row>
    <row r="29" spans="1:10" ht="15.6" x14ac:dyDescent="0.3">
      <c r="A29" s="11"/>
      <c r="B29" s="53" t="s">
        <v>23</v>
      </c>
      <c r="C29" s="51" t="s">
        <v>21</v>
      </c>
      <c r="D29" s="52" t="s">
        <v>38</v>
      </c>
      <c r="E29" s="79">
        <v>60</v>
      </c>
      <c r="F29" s="60">
        <f>152.4*0.06</f>
        <v>9.1440000000000001</v>
      </c>
      <c r="G29" s="15">
        <v>132.30000000000001</v>
      </c>
      <c r="H29" s="15">
        <v>7.37</v>
      </c>
      <c r="I29" s="15">
        <v>2.83</v>
      </c>
      <c r="J29" s="16">
        <v>19.14</v>
      </c>
    </row>
    <row r="30" spans="1:10" ht="16.2" thickBot="1" x14ac:dyDescent="0.35">
      <c r="A30" s="11"/>
      <c r="B30" s="69"/>
      <c r="C30" s="73"/>
      <c r="D30" s="74"/>
      <c r="E30" s="80"/>
      <c r="F30" s="85">
        <v>68.05</v>
      </c>
      <c r="G30" s="75">
        <f>SUM(G25:G29)</f>
        <v>575.90000000000009</v>
      </c>
      <c r="H30" s="75">
        <f>SUM(H25:H29)</f>
        <v>20.94</v>
      </c>
      <c r="I30" s="75">
        <f>SUM(I25:I29)</f>
        <v>20.839999999999996</v>
      </c>
      <c r="J30" s="76">
        <f>SUM(J25:J29)</f>
        <v>74.11</v>
      </c>
    </row>
    <row r="31" spans="1:10" ht="15.6" x14ac:dyDescent="0.3">
      <c r="A31" s="5" t="s">
        <v>24</v>
      </c>
      <c r="B31" s="63" t="s">
        <v>25</v>
      </c>
      <c r="C31" s="22">
        <v>63</v>
      </c>
      <c r="D31" s="23" t="s">
        <v>34</v>
      </c>
      <c r="E31" s="81">
        <v>200</v>
      </c>
      <c r="F31" s="86">
        <v>19.420000000000002</v>
      </c>
      <c r="G31" s="24">
        <v>118</v>
      </c>
      <c r="H31" s="24">
        <v>5.6</v>
      </c>
      <c r="I31" s="24">
        <v>6.4</v>
      </c>
      <c r="J31" s="62">
        <v>8.1999999999999993</v>
      </c>
    </row>
    <row r="32" spans="1:10" ht="15.6" x14ac:dyDescent="0.3">
      <c r="A32" s="11"/>
      <c r="B32" s="53" t="s">
        <v>23</v>
      </c>
      <c r="C32" s="13" t="s">
        <v>21</v>
      </c>
      <c r="D32" s="14" t="s">
        <v>42</v>
      </c>
      <c r="E32" s="79">
        <v>100</v>
      </c>
      <c r="F32" s="60">
        <f>0.156*180</f>
        <v>28.08</v>
      </c>
      <c r="G32" s="15">
        <v>47</v>
      </c>
      <c r="H32" s="15">
        <v>0.4</v>
      </c>
      <c r="I32" s="15">
        <v>0.4</v>
      </c>
      <c r="J32" s="16">
        <v>9.8000000000000007</v>
      </c>
    </row>
    <row r="33" spans="1:10" ht="15.6" x14ac:dyDescent="0.3">
      <c r="A33" s="11"/>
      <c r="B33" s="12" t="s">
        <v>18</v>
      </c>
      <c r="C33" s="18" t="s">
        <v>21</v>
      </c>
      <c r="D33" s="19" t="s">
        <v>35</v>
      </c>
      <c r="E33" s="82">
        <v>80</v>
      </c>
      <c r="F33" s="87">
        <f>45.45*0.08</f>
        <v>3.6360000000000001</v>
      </c>
      <c r="G33" s="20">
        <v>209.6</v>
      </c>
      <c r="H33" s="20">
        <v>6</v>
      </c>
      <c r="I33" s="20">
        <v>2.3199999999999998</v>
      </c>
      <c r="J33" s="16">
        <v>41.12</v>
      </c>
    </row>
    <row r="34" spans="1:10" ht="16.2" thickBot="1" x14ac:dyDescent="0.35">
      <c r="A34" s="67"/>
      <c r="B34" s="17"/>
      <c r="C34" s="18"/>
      <c r="D34" s="19"/>
      <c r="E34" s="82"/>
      <c r="F34" s="87">
        <v>51.02</v>
      </c>
      <c r="G34" s="20">
        <f>SUM(G31:G33)</f>
        <v>374.6</v>
      </c>
      <c r="H34" s="20">
        <f t="shared" ref="H34:J34" si="0">SUM(H31:H32)</f>
        <v>6</v>
      </c>
      <c r="I34" s="20">
        <f t="shared" si="0"/>
        <v>6.8000000000000007</v>
      </c>
      <c r="J34" s="21">
        <f t="shared" si="0"/>
        <v>18</v>
      </c>
    </row>
    <row r="35" spans="1:10" ht="15.6" x14ac:dyDescent="0.3">
      <c r="A35" s="5" t="s">
        <v>12</v>
      </c>
      <c r="B35" s="6" t="s">
        <v>13</v>
      </c>
      <c r="C35" s="7">
        <v>59</v>
      </c>
      <c r="D35" s="8" t="s">
        <v>36</v>
      </c>
      <c r="E35" s="78" t="s">
        <v>48</v>
      </c>
      <c r="F35" s="84">
        <f>10.75*100/100</f>
        <v>10.75</v>
      </c>
      <c r="G35" s="9">
        <v>128.33000000000001</v>
      </c>
      <c r="H35" s="9">
        <v>2.2000000000000002</v>
      </c>
      <c r="I35" s="9">
        <v>7.57</v>
      </c>
      <c r="J35" s="10">
        <v>11.15</v>
      </c>
    </row>
    <row r="36" spans="1:10" ht="33" customHeight="1" x14ac:dyDescent="0.3">
      <c r="A36" s="11"/>
      <c r="B36" s="12" t="s">
        <v>14</v>
      </c>
      <c r="C36" s="13">
        <v>28</v>
      </c>
      <c r="D36" s="14" t="s">
        <v>53</v>
      </c>
      <c r="E36" s="59" t="s">
        <v>58</v>
      </c>
      <c r="F36" s="60">
        <f>8.35*240/245+8.35*5/5+7.37</f>
        <v>23.899591836734697</v>
      </c>
      <c r="G36" s="15">
        <v>106.4</v>
      </c>
      <c r="H36" s="15">
        <v>1.75</v>
      </c>
      <c r="I36" s="15">
        <v>5.03</v>
      </c>
      <c r="J36" s="16">
        <v>15.7</v>
      </c>
    </row>
    <row r="37" spans="1:10" ht="28.8" x14ac:dyDescent="0.3">
      <c r="A37" s="11"/>
      <c r="B37" s="12" t="s">
        <v>15</v>
      </c>
      <c r="C37" s="13">
        <v>14</v>
      </c>
      <c r="D37" s="14" t="s">
        <v>43</v>
      </c>
      <c r="E37" s="59" t="s">
        <v>48</v>
      </c>
      <c r="F37" s="60">
        <v>40.28</v>
      </c>
      <c r="G37" s="15">
        <v>234.44</v>
      </c>
      <c r="H37" s="15">
        <v>17.84</v>
      </c>
      <c r="I37" s="15">
        <v>11.67</v>
      </c>
      <c r="J37" s="16">
        <v>11.39</v>
      </c>
    </row>
    <row r="38" spans="1:10" ht="28.8" x14ac:dyDescent="0.3">
      <c r="A38" s="11"/>
      <c r="B38" s="12" t="s">
        <v>23</v>
      </c>
      <c r="C38" s="13">
        <v>15</v>
      </c>
      <c r="D38" s="14" t="s">
        <v>44</v>
      </c>
      <c r="E38" s="59" t="s">
        <v>45</v>
      </c>
      <c r="F38" s="60">
        <v>3.06</v>
      </c>
      <c r="G38" s="15">
        <v>29</v>
      </c>
      <c r="H38" s="15">
        <v>0.24</v>
      </c>
      <c r="I38" s="15">
        <v>2.78</v>
      </c>
      <c r="J38" s="16">
        <v>0.71</v>
      </c>
    </row>
    <row r="39" spans="1:10" ht="15.6" x14ac:dyDescent="0.3">
      <c r="A39" s="11"/>
      <c r="B39" s="12" t="s">
        <v>16</v>
      </c>
      <c r="C39" s="61">
        <v>32</v>
      </c>
      <c r="D39" s="77" t="s">
        <v>46</v>
      </c>
      <c r="E39" s="59" t="s">
        <v>49</v>
      </c>
      <c r="F39" s="60">
        <f>5.34*96/96+9.5*84/84</f>
        <v>14.84</v>
      </c>
      <c r="G39" s="15">
        <v>176</v>
      </c>
      <c r="H39" s="15">
        <v>3.22</v>
      </c>
      <c r="I39" s="15">
        <v>6.76</v>
      </c>
      <c r="J39" s="16">
        <v>21.25</v>
      </c>
    </row>
    <row r="40" spans="1:10" ht="15.6" x14ac:dyDescent="0.3">
      <c r="A40" s="11"/>
      <c r="B40" s="12" t="s">
        <v>25</v>
      </c>
      <c r="C40" s="61">
        <v>35</v>
      </c>
      <c r="D40" s="77" t="s">
        <v>47</v>
      </c>
      <c r="E40" s="59" t="s">
        <v>40</v>
      </c>
      <c r="F40" s="60">
        <v>7.59</v>
      </c>
      <c r="G40" s="15">
        <v>97</v>
      </c>
      <c r="H40" s="15">
        <v>0.68</v>
      </c>
      <c r="I40" s="15">
        <v>0.28000000000000003</v>
      </c>
      <c r="J40" s="16">
        <v>19.64</v>
      </c>
    </row>
    <row r="41" spans="1:10" ht="15.6" x14ac:dyDescent="0.3">
      <c r="A41" s="11"/>
      <c r="B41" s="12" t="s">
        <v>18</v>
      </c>
      <c r="C41" s="13" t="s">
        <v>21</v>
      </c>
      <c r="D41" s="14" t="s">
        <v>26</v>
      </c>
      <c r="E41" s="59" t="s">
        <v>59</v>
      </c>
      <c r="F41" s="60">
        <f>36.36*0.021</f>
        <v>0.76356000000000002</v>
      </c>
      <c r="G41" s="15">
        <v>47</v>
      </c>
      <c r="H41" s="15">
        <v>1.52</v>
      </c>
      <c r="I41" s="15">
        <v>0.16</v>
      </c>
      <c r="J41" s="16">
        <v>9.84</v>
      </c>
    </row>
    <row r="42" spans="1:10" ht="15.6" x14ac:dyDescent="0.3">
      <c r="A42" s="11"/>
      <c r="B42" s="25" t="s">
        <v>17</v>
      </c>
      <c r="C42" s="18" t="s">
        <v>21</v>
      </c>
      <c r="D42" s="19" t="s">
        <v>22</v>
      </c>
      <c r="E42" s="83" t="s">
        <v>39</v>
      </c>
      <c r="F42" s="87">
        <f>43.64*0.02</f>
        <v>0.87280000000000002</v>
      </c>
      <c r="G42" s="20">
        <v>42</v>
      </c>
      <c r="H42" s="20">
        <v>0.98</v>
      </c>
      <c r="I42" s="20">
        <v>0.2</v>
      </c>
      <c r="J42" s="21">
        <v>8.9600000000000009</v>
      </c>
    </row>
    <row r="43" spans="1:10" ht="16.2" thickBot="1" x14ac:dyDescent="0.35">
      <c r="A43" s="68"/>
      <c r="B43" s="69"/>
      <c r="C43" s="70"/>
      <c r="D43" s="70"/>
      <c r="E43" s="88"/>
      <c r="F43" s="89">
        <f>SUM(F35:F42)</f>
        <v>102.05595183673471</v>
      </c>
      <c r="G43" s="71">
        <f>SUM(G35:G42)</f>
        <v>860.17000000000007</v>
      </c>
      <c r="H43" s="71">
        <f>SUM(H35:H42)</f>
        <v>28.429999999999996</v>
      </c>
      <c r="I43" s="71">
        <f>SUM(I35:I42)</f>
        <v>34.450000000000003</v>
      </c>
      <c r="J43" s="72">
        <f>SUM(J35:J42)</f>
        <v>98.640000000000015</v>
      </c>
    </row>
    <row r="44" spans="1:10" s="36" customFormat="1" x14ac:dyDescent="0.3">
      <c r="A44" s="35" t="s">
        <v>30</v>
      </c>
      <c r="B44"/>
      <c r="C44"/>
      <c r="D44"/>
      <c r="E44" s="37"/>
    </row>
    <row r="45" spans="1:10" x14ac:dyDescent="0.3">
      <c r="A45" s="35" t="s">
        <v>31</v>
      </c>
    </row>
  </sheetData>
  <mergeCells count="3">
    <mergeCell ref="B1:D1"/>
    <mergeCell ref="I1:J1"/>
    <mergeCell ref="G1:H1"/>
  </mergeCells>
  <pageMargins left="0.23622047244094491" right="0.23622047244094491" top="0.15748031496062992" bottom="0.15748031496062992" header="0.11811023622047245" footer="0.11811023622047245"/>
  <pageSetup paperSize="9" scale="97" orientation="portrait" r:id="rId1"/>
  <ignoredErrors>
    <ignoredError sqref="H13 F8 F33 F3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zoomScale="115" zoomScaleNormal="115" workbookViewId="0">
      <selection activeCell="I1" sqref="I1:J1"/>
    </sheetView>
  </sheetViews>
  <sheetFormatPr defaultRowHeight="14.4" x14ac:dyDescent="0.3"/>
  <cols>
    <col min="1" max="1" width="11.77734375" style="36" bestFit="1" customWidth="1"/>
    <col min="2" max="2" width="11.5546875" style="36" customWidth="1"/>
    <col min="3" max="3" width="7.109375" style="36" bestFit="1" customWidth="1"/>
    <col min="4" max="4" width="24.109375" style="36" customWidth="1"/>
    <col min="5" max="5" width="8.77734375" style="37" customWidth="1"/>
    <col min="6" max="6" width="7.21875" style="36" bestFit="1" customWidth="1"/>
    <col min="7" max="7" width="7.6640625" style="36" customWidth="1"/>
    <col min="8" max="8" width="6.109375" style="36" bestFit="1" customWidth="1"/>
    <col min="9" max="9" width="6.5546875" style="36" customWidth="1"/>
    <col min="10" max="10" width="8.5546875" style="36" customWidth="1"/>
    <col min="11" max="16384" width="8.88671875" style="36"/>
  </cols>
  <sheetData>
    <row r="1" spans="1:10" ht="28.8" customHeight="1" x14ac:dyDescent="0.3">
      <c r="A1" s="36" t="s">
        <v>0</v>
      </c>
      <c r="B1" s="111" t="s">
        <v>62</v>
      </c>
      <c r="C1" s="112"/>
      <c r="D1" s="113"/>
      <c r="E1" s="37" t="s">
        <v>28</v>
      </c>
      <c r="F1" s="38"/>
      <c r="G1" s="114" t="s">
        <v>63</v>
      </c>
      <c r="H1" s="115"/>
      <c r="I1" s="116">
        <v>45202</v>
      </c>
      <c r="J1" s="116"/>
    </row>
    <row r="2" spans="1:10" ht="15" thickBot="1" x14ac:dyDescent="0.35">
      <c r="B2" s="39" t="s">
        <v>32</v>
      </c>
    </row>
    <row r="3" spans="1:10" s="45" customFormat="1" ht="29.4" thickBot="1" x14ac:dyDescent="0.35">
      <c r="A3" s="40" t="s">
        <v>1</v>
      </c>
      <c r="B3" s="41" t="s">
        <v>2</v>
      </c>
      <c r="C3" s="41" t="s">
        <v>19</v>
      </c>
      <c r="D3" s="41" t="s">
        <v>3</v>
      </c>
      <c r="E3" s="42" t="s">
        <v>20</v>
      </c>
      <c r="F3" s="42" t="s">
        <v>4</v>
      </c>
      <c r="G3" s="43" t="s">
        <v>5</v>
      </c>
      <c r="H3" s="41" t="s">
        <v>6</v>
      </c>
      <c r="I3" s="41" t="s">
        <v>7</v>
      </c>
      <c r="J3" s="44" t="s">
        <v>8</v>
      </c>
    </row>
    <row r="4" spans="1:10" ht="15.6" x14ac:dyDescent="0.3">
      <c r="A4" s="5" t="s">
        <v>9</v>
      </c>
      <c r="B4" s="46" t="s">
        <v>10</v>
      </c>
      <c r="C4" s="47">
        <v>39</v>
      </c>
      <c r="D4" s="48" t="s">
        <v>33</v>
      </c>
      <c r="E4" s="94" t="s">
        <v>51</v>
      </c>
      <c r="F4" s="95">
        <f>36.17*42/36+20.24*158/164</f>
        <v>61.697845528455289</v>
      </c>
      <c r="G4" s="9">
        <v>234</v>
      </c>
      <c r="H4" s="9">
        <v>8.5399999999999991</v>
      </c>
      <c r="I4" s="9">
        <v>15.19</v>
      </c>
      <c r="J4" s="10">
        <v>14.57</v>
      </c>
    </row>
    <row r="5" spans="1:10" ht="15.6" x14ac:dyDescent="0.3">
      <c r="A5" s="11"/>
      <c r="B5" s="50" t="s">
        <v>11</v>
      </c>
      <c r="C5" s="51">
        <v>57</v>
      </c>
      <c r="D5" s="52" t="s">
        <v>41</v>
      </c>
      <c r="E5" s="96">
        <v>200</v>
      </c>
      <c r="F5" s="97">
        <v>1.71</v>
      </c>
      <c r="G5" s="15">
        <v>41</v>
      </c>
      <c r="H5" s="15">
        <v>0</v>
      </c>
      <c r="I5" s="15">
        <v>0</v>
      </c>
      <c r="J5" s="16">
        <v>10.01</v>
      </c>
    </row>
    <row r="6" spans="1:10" ht="15.6" x14ac:dyDescent="0.3">
      <c r="A6" s="11"/>
      <c r="B6" s="25" t="s">
        <v>17</v>
      </c>
      <c r="C6" s="51" t="s">
        <v>21</v>
      </c>
      <c r="D6" s="52" t="s">
        <v>22</v>
      </c>
      <c r="E6" s="96">
        <v>20</v>
      </c>
      <c r="F6" s="97">
        <f>52.37*0.03</f>
        <v>1.5710999999999999</v>
      </c>
      <c r="G6" s="15">
        <v>42</v>
      </c>
      <c r="H6" s="15">
        <v>0.98</v>
      </c>
      <c r="I6" s="15">
        <v>0.2</v>
      </c>
      <c r="J6" s="16">
        <v>8.9600000000000009</v>
      </c>
    </row>
    <row r="7" spans="1:10" ht="15.6" x14ac:dyDescent="0.3">
      <c r="A7" s="11"/>
      <c r="B7" s="12" t="s">
        <v>18</v>
      </c>
      <c r="C7" s="51" t="s">
        <v>21</v>
      </c>
      <c r="D7" s="52" t="s">
        <v>26</v>
      </c>
      <c r="E7" s="96">
        <v>20</v>
      </c>
      <c r="F7" s="97">
        <f>43.63*0.03</f>
        <v>1.3089</v>
      </c>
      <c r="G7" s="15">
        <v>47</v>
      </c>
      <c r="H7" s="15">
        <v>1.52</v>
      </c>
      <c r="I7" s="15">
        <v>0.16</v>
      </c>
      <c r="J7" s="16">
        <v>9.84</v>
      </c>
    </row>
    <row r="8" spans="1:10" ht="15.6" x14ac:dyDescent="0.3">
      <c r="A8" s="11"/>
      <c r="B8" s="53" t="s">
        <v>23</v>
      </c>
      <c r="C8" s="51" t="s">
        <v>21</v>
      </c>
      <c r="D8" s="52" t="s">
        <v>38</v>
      </c>
      <c r="E8" s="96">
        <v>60</v>
      </c>
      <c r="F8" s="97">
        <f>152.4*0.06*1.33</f>
        <v>12.161520000000001</v>
      </c>
      <c r="G8" s="15">
        <v>132.30000000000001</v>
      </c>
      <c r="H8" s="15">
        <v>7.37</v>
      </c>
      <c r="I8" s="15">
        <v>2.83</v>
      </c>
      <c r="J8" s="16">
        <v>19.14</v>
      </c>
    </row>
    <row r="9" spans="1:10" ht="16.2" thickBot="1" x14ac:dyDescent="0.35">
      <c r="A9" s="11"/>
      <c r="B9" s="69"/>
      <c r="C9" s="73"/>
      <c r="D9" s="74"/>
      <c r="E9" s="98"/>
      <c r="F9" s="99">
        <v>78</v>
      </c>
      <c r="G9" s="75">
        <f>SUM(G4:G8)</f>
        <v>496.3</v>
      </c>
      <c r="H9" s="75">
        <f>SUM(H4:H8)</f>
        <v>18.41</v>
      </c>
      <c r="I9" s="75">
        <f>SUM(I4:I8)</f>
        <v>18.38</v>
      </c>
      <c r="J9" s="76">
        <f>SUM(J4:J8)</f>
        <v>62.519999999999996</v>
      </c>
    </row>
    <row r="10" spans="1:10" ht="28.8" x14ac:dyDescent="0.3">
      <c r="A10" s="49"/>
      <c r="B10" s="12" t="s">
        <v>15</v>
      </c>
      <c r="C10" s="13">
        <v>14</v>
      </c>
      <c r="D10" s="14" t="s">
        <v>43</v>
      </c>
      <c r="E10" s="100" t="s">
        <v>48</v>
      </c>
      <c r="F10" s="97">
        <v>53.58</v>
      </c>
      <c r="G10" s="15">
        <v>211</v>
      </c>
      <c r="H10" s="15">
        <v>16.059999999999999</v>
      </c>
      <c r="I10" s="15">
        <v>10.5</v>
      </c>
      <c r="J10" s="16">
        <v>10.25</v>
      </c>
    </row>
    <row r="11" spans="1:10" ht="15.6" x14ac:dyDescent="0.3">
      <c r="A11" s="49"/>
      <c r="B11" s="12" t="s">
        <v>16</v>
      </c>
      <c r="C11" s="61">
        <v>32</v>
      </c>
      <c r="D11" s="77" t="s">
        <v>46</v>
      </c>
      <c r="E11" s="100" t="s">
        <v>49</v>
      </c>
      <c r="F11" s="97">
        <f>7.1*90/96+12.64*90/84</f>
        <v>20.199107142857144</v>
      </c>
      <c r="G11" s="15">
        <v>176</v>
      </c>
      <c r="H11" s="15">
        <v>3.22</v>
      </c>
      <c r="I11" s="15">
        <v>6.76</v>
      </c>
      <c r="J11" s="16">
        <v>21.25</v>
      </c>
    </row>
    <row r="12" spans="1:10" ht="15.6" x14ac:dyDescent="0.3">
      <c r="A12" s="49"/>
      <c r="B12" s="12" t="s">
        <v>25</v>
      </c>
      <c r="C12" s="61">
        <v>25</v>
      </c>
      <c r="D12" s="105" t="s">
        <v>60</v>
      </c>
      <c r="E12" s="100" t="s">
        <v>40</v>
      </c>
      <c r="F12" s="97">
        <v>17.82</v>
      </c>
      <c r="G12" s="15">
        <v>97</v>
      </c>
      <c r="H12" s="15">
        <v>0.68</v>
      </c>
      <c r="I12" s="15">
        <v>0.28000000000000003</v>
      </c>
      <c r="J12" s="16">
        <v>19.64</v>
      </c>
    </row>
    <row r="13" spans="1:10" ht="15.6" x14ac:dyDescent="0.3">
      <c r="A13" s="49"/>
      <c r="B13" s="12" t="s">
        <v>23</v>
      </c>
      <c r="C13" s="93" t="s">
        <v>21</v>
      </c>
      <c r="D13" s="105" t="s">
        <v>38</v>
      </c>
      <c r="E13" s="100" t="s">
        <v>50</v>
      </c>
      <c r="F13" s="97">
        <f>152.4*0.04*1.33</f>
        <v>8.1076800000000002</v>
      </c>
      <c r="G13" s="15">
        <v>96</v>
      </c>
      <c r="H13" s="15">
        <v>3.04</v>
      </c>
      <c r="I13" s="15">
        <v>0.32</v>
      </c>
      <c r="J13" s="16">
        <v>19.440000000000001</v>
      </c>
    </row>
    <row r="14" spans="1:10" ht="15.6" x14ac:dyDescent="0.3">
      <c r="A14" s="49"/>
      <c r="B14" s="25" t="s">
        <v>17</v>
      </c>
      <c r="C14" s="51" t="s">
        <v>21</v>
      </c>
      <c r="D14" s="52" t="s">
        <v>22</v>
      </c>
      <c r="E14" s="79">
        <v>20</v>
      </c>
      <c r="F14" s="60">
        <f>52.37*0.02</f>
        <v>1.0473999999999999</v>
      </c>
      <c r="G14" s="15">
        <v>42</v>
      </c>
      <c r="H14" s="15">
        <v>0.98</v>
      </c>
      <c r="I14" s="15">
        <v>0.2</v>
      </c>
      <c r="J14" s="16">
        <v>8.9600000000000009</v>
      </c>
    </row>
    <row r="15" spans="1:10" ht="15.6" x14ac:dyDescent="0.3">
      <c r="A15" s="49"/>
      <c r="B15" s="12" t="s">
        <v>18</v>
      </c>
      <c r="C15" s="51" t="s">
        <v>21</v>
      </c>
      <c r="D15" s="52" t="s">
        <v>26</v>
      </c>
      <c r="E15" s="79">
        <v>20</v>
      </c>
      <c r="F15" s="60">
        <f>43.63*0.02</f>
        <v>0.87260000000000004</v>
      </c>
      <c r="G15" s="15">
        <v>47</v>
      </c>
      <c r="H15" s="15">
        <v>1.52</v>
      </c>
      <c r="I15" s="15">
        <v>0.16</v>
      </c>
      <c r="J15" s="16">
        <v>9.84</v>
      </c>
    </row>
    <row r="16" spans="1:10" ht="16.2" thickBot="1" x14ac:dyDescent="0.35">
      <c r="A16" s="54"/>
      <c r="B16" s="55"/>
      <c r="C16" s="56"/>
      <c r="D16" s="56"/>
      <c r="E16" s="101"/>
      <c r="F16" s="102">
        <v>100</v>
      </c>
      <c r="G16" s="57">
        <f>SUM(G10:G15)</f>
        <v>669</v>
      </c>
      <c r="H16" s="57">
        <f>SUM(H10:H15)</f>
        <v>25.499999999999996</v>
      </c>
      <c r="I16" s="57">
        <f>SUM(I10:I15)</f>
        <v>18.22</v>
      </c>
      <c r="J16" s="58">
        <f>SUM(J10:J15)</f>
        <v>89.38</v>
      </c>
    </row>
    <row r="17" spans="1:10" ht="34.799999999999997" customHeight="1" x14ac:dyDescent="0.3">
      <c r="A17" s="49"/>
      <c r="B17" s="64" t="s">
        <v>14</v>
      </c>
      <c r="C17" s="65">
        <v>28</v>
      </c>
      <c r="D17" s="66" t="s">
        <v>53</v>
      </c>
      <c r="E17" s="103" t="s">
        <v>58</v>
      </c>
      <c r="F17" s="104">
        <f>11.11*240/245+11.11+9.8</f>
        <v>31.793265306122446</v>
      </c>
      <c r="G17" s="24">
        <v>148.25</v>
      </c>
      <c r="H17" s="24">
        <v>2.2200000000000002</v>
      </c>
      <c r="I17" s="24">
        <v>6.35</v>
      </c>
      <c r="J17" s="62">
        <v>20.66</v>
      </c>
    </row>
    <row r="18" spans="1:10" ht="28.8" x14ac:dyDescent="0.3">
      <c r="A18" s="49"/>
      <c r="B18" s="12" t="s">
        <v>15</v>
      </c>
      <c r="C18" s="13">
        <v>14</v>
      </c>
      <c r="D18" s="14" t="s">
        <v>43</v>
      </c>
      <c r="E18" s="100" t="s">
        <v>37</v>
      </c>
      <c r="F18" s="97">
        <v>48.08</v>
      </c>
      <c r="G18" s="15">
        <v>211</v>
      </c>
      <c r="H18" s="15">
        <v>16.059999999999999</v>
      </c>
      <c r="I18" s="15">
        <v>10.5</v>
      </c>
      <c r="J18" s="16">
        <v>10.25</v>
      </c>
    </row>
    <row r="19" spans="1:10" ht="15.6" x14ac:dyDescent="0.3">
      <c r="A19" s="49"/>
      <c r="B19" s="12" t="s">
        <v>16</v>
      </c>
      <c r="C19" s="61">
        <v>32</v>
      </c>
      <c r="D19" s="77" t="s">
        <v>46</v>
      </c>
      <c r="E19" s="100" t="s">
        <v>61</v>
      </c>
      <c r="F19" s="97">
        <f>7.1*90/96+12.64*70/84</f>
        <v>17.189583333333335</v>
      </c>
      <c r="G19" s="15">
        <f>176*160/180</f>
        <v>156.44444444444446</v>
      </c>
      <c r="H19" s="15">
        <v>3.22</v>
      </c>
      <c r="I19" s="15">
        <v>6.76</v>
      </c>
      <c r="J19" s="16">
        <v>21.25</v>
      </c>
    </row>
    <row r="20" spans="1:10" ht="15.6" x14ac:dyDescent="0.3">
      <c r="A20" s="49"/>
      <c r="B20" s="12" t="s">
        <v>23</v>
      </c>
      <c r="C20" s="93" t="s">
        <v>21</v>
      </c>
      <c r="D20" s="105" t="s">
        <v>38</v>
      </c>
      <c r="E20" s="100" t="s">
        <v>50</v>
      </c>
      <c r="F20" s="97">
        <f>152.4*0.04*1.33</f>
        <v>8.1076800000000002</v>
      </c>
      <c r="G20" s="15">
        <v>96</v>
      </c>
      <c r="H20" s="15">
        <v>3.04</v>
      </c>
      <c r="I20" s="15">
        <v>0.32</v>
      </c>
      <c r="J20" s="16">
        <v>19.440000000000001</v>
      </c>
    </row>
    <row r="21" spans="1:10" ht="15.6" x14ac:dyDescent="0.3">
      <c r="A21" s="49"/>
      <c r="B21" s="12" t="s">
        <v>25</v>
      </c>
      <c r="C21" s="61">
        <v>25</v>
      </c>
      <c r="D21" s="105" t="s">
        <v>60</v>
      </c>
      <c r="E21" s="100" t="s">
        <v>40</v>
      </c>
      <c r="F21" s="97">
        <v>17.82</v>
      </c>
      <c r="G21" s="15">
        <v>97</v>
      </c>
      <c r="H21" s="15">
        <v>0.68</v>
      </c>
      <c r="I21" s="15">
        <v>0.28000000000000003</v>
      </c>
      <c r="J21" s="16">
        <v>19.64</v>
      </c>
    </row>
    <row r="22" spans="1:10" ht="15.6" x14ac:dyDescent="0.3">
      <c r="A22" s="49"/>
      <c r="B22" s="25" t="s">
        <v>17</v>
      </c>
      <c r="C22" s="51" t="s">
        <v>21</v>
      </c>
      <c r="D22" s="52" t="s">
        <v>22</v>
      </c>
      <c r="E22" s="79">
        <v>21</v>
      </c>
      <c r="F22" s="60">
        <v>1.0900000000000001</v>
      </c>
      <c r="G22" s="15">
        <v>42</v>
      </c>
      <c r="H22" s="15">
        <v>0.98</v>
      </c>
      <c r="I22" s="15">
        <v>0.2</v>
      </c>
      <c r="J22" s="16">
        <v>8.9600000000000009</v>
      </c>
    </row>
    <row r="23" spans="1:10" ht="15.6" x14ac:dyDescent="0.3">
      <c r="A23" s="49"/>
      <c r="B23" s="12" t="s">
        <v>18</v>
      </c>
      <c r="C23" s="51" t="s">
        <v>21</v>
      </c>
      <c r="D23" s="52" t="s">
        <v>26</v>
      </c>
      <c r="E23" s="79">
        <v>21</v>
      </c>
      <c r="F23" s="60">
        <f>43.63*0.021</f>
        <v>0.9162300000000001</v>
      </c>
      <c r="G23" s="15">
        <v>47</v>
      </c>
      <c r="H23" s="15">
        <v>1.52</v>
      </c>
      <c r="I23" s="15">
        <v>0.16</v>
      </c>
      <c r="J23" s="16">
        <v>9.84</v>
      </c>
    </row>
    <row r="24" spans="1:10" ht="16.2" thickBot="1" x14ac:dyDescent="0.35">
      <c r="A24" s="54"/>
      <c r="B24" s="55"/>
      <c r="C24" s="56"/>
      <c r="D24" s="56"/>
      <c r="E24" s="101"/>
      <c r="F24" s="102">
        <f>SUM(F17:F23)</f>
        <v>124.99675863945579</v>
      </c>
      <c r="G24" s="57">
        <f>SUM(G17:G23)</f>
        <v>797.69444444444446</v>
      </c>
      <c r="H24" s="57">
        <f>SUM(H17:H23)</f>
        <v>27.719999999999995</v>
      </c>
      <c r="I24" s="57">
        <f>SUM(I17:I23)</f>
        <v>24.57</v>
      </c>
      <c r="J24" s="58">
        <f>SUM(J17:J23)</f>
        <v>110.03999999999999</v>
      </c>
    </row>
    <row r="25" spans="1:10" customFormat="1" x14ac:dyDescent="0.3">
      <c r="E25" s="27"/>
    </row>
    <row r="26" spans="1:10" customFormat="1" x14ac:dyDescent="0.3">
      <c r="A26" s="35" t="s">
        <v>30</v>
      </c>
      <c r="E26" s="27"/>
    </row>
    <row r="27" spans="1:10" customFormat="1" x14ac:dyDescent="0.3">
      <c r="E27" s="27"/>
    </row>
    <row r="28" spans="1:10" customFormat="1" x14ac:dyDescent="0.3">
      <c r="A28" s="35" t="s">
        <v>31</v>
      </c>
      <c r="E28" s="27"/>
    </row>
    <row r="29" spans="1:10" customFormat="1" x14ac:dyDescent="0.3">
      <c r="E29" s="27"/>
    </row>
  </sheetData>
  <mergeCells count="3">
    <mergeCell ref="B1:D1"/>
    <mergeCell ref="G1:H1"/>
    <mergeCell ref="I1:J1"/>
  </mergeCells>
  <pageMargins left="0.11811023622047245" right="0.11811023622047245" top="0.15748031496062992" bottom="0.15748031496062992" header="0.11811023622047245" footer="0.11811023622047245"/>
  <pageSetup paperSize="9" orientation="portrait" r:id="rId1"/>
  <ignoredErrors>
    <ignoredError sqref="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2023-01-30T03:02:27Z</cp:lastPrinted>
  <dcterms:created xsi:type="dcterms:W3CDTF">2015-06-05T18:19:34Z</dcterms:created>
  <dcterms:modified xsi:type="dcterms:W3CDTF">2023-10-02T08:02:24Z</dcterms:modified>
</cp:coreProperties>
</file>