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D0A38FCE-2A15-44C8-8A2A-EC6AA79EAF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G29" i="1" l="1"/>
  <c r="F33" i="1"/>
  <c r="F29" i="1"/>
  <c r="F30" i="1"/>
  <c r="J27" i="2"/>
  <c r="I27" i="2"/>
  <c r="H27" i="2"/>
  <c r="G27" i="2"/>
  <c r="J26" i="2"/>
  <c r="I26" i="2"/>
  <c r="H26" i="2"/>
  <c r="G26" i="2"/>
  <c r="F27" i="2"/>
  <c r="J20" i="2"/>
  <c r="I20" i="2"/>
  <c r="H20" i="2"/>
  <c r="G20" i="2"/>
  <c r="F20" i="2"/>
  <c r="F24" i="2"/>
  <c r="F23" i="2"/>
  <c r="F22" i="2"/>
  <c r="F21" i="2"/>
  <c r="J18" i="2"/>
  <c r="I18" i="2"/>
  <c r="H18" i="2"/>
  <c r="G18" i="2"/>
  <c r="J17" i="2"/>
  <c r="I17" i="2"/>
  <c r="H17" i="2"/>
  <c r="G17" i="2"/>
  <c r="F17" i="2"/>
  <c r="F18" i="2"/>
  <c r="F15" i="2"/>
  <c r="F14" i="2"/>
  <c r="F12" i="2"/>
  <c r="F13" i="2"/>
  <c r="J10" i="2"/>
  <c r="I10" i="2"/>
  <c r="H10" i="2"/>
  <c r="G10" i="2"/>
  <c r="G6" i="2"/>
  <c r="F6" i="2"/>
  <c r="F7" i="2"/>
  <c r="F9" i="2"/>
  <c r="F8" i="2"/>
  <c r="I6" i="2"/>
  <c r="H6" i="2"/>
  <c r="F4" i="2"/>
  <c r="J46" i="1"/>
  <c r="I46" i="1"/>
  <c r="H46" i="1"/>
  <c r="G46" i="1"/>
  <c r="F47" i="1"/>
  <c r="F39" i="1"/>
  <c r="J45" i="1"/>
  <c r="I45" i="1"/>
  <c r="H45" i="1"/>
  <c r="G45" i="1"/>
  <c r="F42" i="1"/>
  <c r="J33" i="1"/>
  <c r="I33" i="1"/>
  <c r="H33" i="1"/>
  <c r="G33" i="1"/>
  <c r="J32" i="1"/>
  <c r="I32" i="1"/>
  <c r="H32" i="1"/>
  <c r="G32" i="1"/>
  <c r="I29" i="1"/>
  <c r="H29" i="1"/>
  <c r="J23" i="1"/>
  <c r="I23" i="1"/>
  <c r="H23" i="1"/>
  <c r="G23" i="1"/>
  <c r="J22" i="1"/>
  <c r="I22" i="1"/>
  <c r="H22" i="1"/>
  <c r="G22" i="1"/>
  <c r="I6" i="1"/>
  <c r="H6" i="1"/>
  <c r="G6" i="1"/>
  <c r="F40" i="1"/>
  <c r="J38" i="1"/>
  <c r="I38" i="1"/>
  <c r="H38" i="1"/>
  <c r="G38" i="1"/>
  <c r="J37" i="1"/>
  <c r="I37" i="1"/>
  <c r="H37" i="1"/>
  <c r="G37" i="1"/>
  <c r="F37" i="1"/>
  <c r="F36" i="1"/>
  <c r="F31" i="1"/>
  <c r="F27" i="1"/>
  <c r="H34" i="1"/>
  <c r="I34" i="1"/>
  <c r="J34" i="1"/>
  <c r="F22" i="1"/>
  <c r="F19" i="1"/>
  <c r="F17" i="1"/>
  <c r="F13" i="1"/>
  <c r="F4" i="1"/>
  <c r="F6" i="1"/>
  <c r="F10" i="1"/>
  <c r="F9" i="1"/>
  <c r="F8" i="1"/>
  <c r="J15" i="1"/>
  <c r="I15" i="1"/>
  <c r="H15" i="1"/>
  <c r="G15" i="1"/>
  <c r="F34" i="1" l="1"/>
  <c r="F11" i="2"/>
  <c r="G34" i="1"/>
  <c r="F24" i="1"/>
  <c r="F19" i="2"/>
  <c r="I24" i="1"/>
  <c r="G19" i="2"/>
  <c r="G24" i="1"/>
  <c r="H19" i="2"/>
  <c r="J19" i="2"/>
  <c r="I19" i="2"/>
  <c r="F28" i="2" l="1"/>
  <c r="H24" i="1"/>
  <c r="H47" i="1" l="1"/>
  <c r="I11" i="2" l="1"/>
  <c r="H11" i="2"/>
  <c r="J11" i="2"/>
  <c r="I47" i="1"/>
  <c r="J47" i="1"/>
  <c r="G47" i="1"/>
  <c r="G11" i="2"/>
  <c r="J28" i="2" l="1"/>
  <c r="H11" i="1"/>
  <c r="G11" i="1"/>
  <c r="G28" i="2" l="1"/>
  <c r="I28" i="2"/>
  <c r="H28" i="2"/>
  <c r="J11" i="1" l="1"/>
  <c r="I11" i="1" l="1"/>
  <c r="J24" i="1"/>
</calcChain>
</file>

<file path=xl/sharedStrings.xml><?xml version="1.0" encoding="utf-8"?>
<sst xmlns="http://schemas.openxmlformats.org/spreadsheetml/2006/main" count="218" uniqueCount="65">
  <si>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</si>
  <si>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</si>
  <si>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</si>
  <si>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</si>
  <si>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</si>
  <si>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</si>
  <si>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</si>
  <si>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</si>
  <si>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</si>
  <si>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</si>
  <si>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</si>
  <si>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</si>
  <si>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</si>
  <si>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</si>
  <si>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</si>
  <si>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</si>
  <si>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</si>
  <si>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</si>
  <si>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</si>
  <si>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</si>
  <si>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</si>
  <si>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</si>
  <si>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</si>
  <si>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</si>
  <si>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</si>
  <si>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</si>
  <si>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</si>
  <si>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</si>
  <si>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Бухгалтер калькулятор _______________________________</t>
  </si>
  <si>
    <t>За наличный расчет</t>
  </si>
  <si>
    <t>Масло сливочное</t>
  </si>
  <si>
    <t>добавки</t>
  </si>
  <si>
    <t>200</t>
  </si>
  <si>
    <t xml:space="preserve"> </t>
  </si>
  <si>
    <t>Сыр (порциями)</t>
  </si>
  <si>
    <t>Батон</t>
  </si>
  <si>
    <t>Зав.производством __________________________________</t>
  </si>
  <si>
    <t>гарнир</t>
  </si>
  <si>
    <t>Каша "Дружба"</t>
  </si>
  <si>
    <t>Творожное печенье</t>
  </si>
  <si>
    <t>100</t>
  </si>
  <si>
    <t>Котлеты рубленый из птицы</t>
  </si>
  <si>
    <t>Булочка дорожная</t>
  </si>
  <si>
    <t>Компот их сухофруктов</t>
  </si>
  <si>
    <t>Чай с лимоном</t>
  </si>
  <si>
    <t>Яблоко</t>
  </si>
  <si>
    <t>Напиток "Витошка"</t>
  </si>
  <si>
    <t>Икра кабачковая</t>
  </si>
  <si>
    <t>250</t>
  </si>
  <si>
    <t>90</t>
  </si>
  <si>
    <t>Каша гречневая</t>
  </si>
  <si>
    <t>150</t>
  </si>
  <si>
    <t>30</t>
  </si>
  <si>
    <t xml:space="preserve">гп </t>
  </si>
  <si>
    <t>Соус красный основной</t>
  </si>
  <si>
    <t>230/5/15</t>
  </si>
  <si>
    <t>25</t>
  </si>
  <si>
    <t>33</t>
  </si>
  <si>
    <t>34</t>
  </si>
  <si>
    <t>Борщ с капустой и картофелем со сметаной мясом</t>
  </si>
  <si>
    <t>35</t>
  </si>
  <si>
    <t>170</t>
  </si>
  <si>
    <t>32</t>
  </si>
  <si>
    <t>День 12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</si>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</sst>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4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Protection="1">
      <protection locked="0"/>
    </xf>
    <xf numFmtId="0" fontId="3" fillId="0" borderId="17" xfId="0" applyFont="1" applyBorder="1"/>
    <xf numFmtId="2" fontId="3" fillId="0" borderId="17" xfId="0" applyNumberFormat="1" applyFont="1" applyBorder="1"/>
    <xf numFmtId="2" fontId="3" fillId="0" borderId="18" xfId="0" applyNumberFormat="1" applyFont="1" applyBorder="1"/>
    <xf numFmtId="2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2" fontId="0" fillId="0" borderId="17" xfId="0" applyNumberFormat="1" applyBorder="1"/>
    <xf numFmtId="2" fontId="0" fillId="0" borderId="18" xfId="0" applyNumberFormat="1" applyBorder="1"/>
    <xf numFmtId="0" fontId="6" fillId="0" borderId="1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 applyProtection="1">
      <protection locked="0"/>
    </xf>
    <xf numFmtId="2" fontId="0" fillId="0" borderId="22" xfId="0" applyNumberFormat="1" applyBorder="1" applyProtection="1">
      <protection locked="0"/>
    </xf>
    <xf numFmtId="0" fontId="8" fillId="0" borderId="17" xfId="0" applyFont="1" applyBorder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/>
    </xf>
    <xf numFmtId="0" fontId="3" fillId="0" borderId="4" xfId="0" applyFont="1" applyBorder="1"/>
    <xf numFmtId="2" fontId="0" fillId="0" borderId="24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49" fontId="6" fillId="0" borderId="1" xfId="0" applyNumberFormat="1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wrapText="1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wrapText="1"/>
      <protection locked="0"/>
    </xf>
    <xf numFmtId="1" fontId="6" fillId="0" borderId="22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1" fontId="6" fillId="0" borderId="17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2" fontId="6" fillId="0" borderId="11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right" vertical="center" wrapText="1"/>
    </xf>
    <xf numFmtId="2" fontId="0" fillId="0" borderId="11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0" fontId="2" fillId="0" borderId="25" xfId="0" applyFont="1" applyBorder="1" applyAlignment="1" applyProtection="1">
      <alignment horizontal="center"/>
      <protection locked="0"/>
    </xf>
    <xf numFmtId="1" fontId="6" fillId="0" borderId="25" xfId="0" applyNumberFormat="1" applyFont="1" applyBorder="1" applyAlignment="1" applyProtection="1">
      <alignment horizontal="center"/>
      <protection locked="0"/>
    </xf>
    <xf numFmtId="2" fontId="6" fillId="0" borderId="25" xfId="0" applyNumberFormat="1" applyFont="1" applyBorder="1" applyAlignment="1" applyProtection="1">
      <alignment horizontal="center"/>
      <protection locked="0"/>
    </xf>
    <xf numFmtId="2" fontId="0" fillId="0" borderId="25" xfId="0" applyNumberFormat="1" applyBorder="1" applyProtection="1">
      <protection locked="0"/>
    </xf>
    <xf numFmtId="2" fontId="0" fillId="0" borderId="26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9"/>
  <sheetViews>
    <sheetView tabSelected="1" zoomScale="110" zoomScaleNormal="110" workbookViewId="0">
      <selection activeCell="P10" sqref="P10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8.109375" style="15" bestFit="1" customWidth="1"/>
    <col min="6" max="6" width="8.21875" style="15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0" ht="28.8" customHeight="1" x14ac:dyDescent="0.3">
      <c r="A1" t="s">
        <v>0</v>
      </c>
      <c r="B1" s="109" t="s">
        <v>64</v>
      </c>
      <c r="C1" s="110"/>
      <c r="D1" s="111"/>
      <c r="E1" s="15" t="s">
        <v>26</v>
      </c>
      <c r="F1" s="14"/>
      <c r="G1" s="112" t="s">
        <v>63</v>
      </c>
      <c r="H1" s="113"/>
      <c r="I1" s="114">
        <v>45203</v>
      </c>
      <c r="J1" s="114"/>
    </row>
    <row r="2" spans="1:10" ht="15" thickBot="1" x14ac:dyDescent="0.35">
      <c r="B2" s="1" t="s">
        <v>25</v>
      </c>
    </row>
    <row r="3" spans="1:10" s="20" customFormat="1" ht="29.4" thickBot="1" x14ac:dyDescent="0.35">
      <c r="A3" s="16" t="s">
        <v>1</v>
      </c>
      <c r="B3" s="17" t="s">
        <v>2</v>
      </c>
      <c r="C3" s="17" t="s">
        <v>18</v>
      </c>
      <c r="D3" s="17" t="s">
        <v>3</v>
      </c>
      <c r="E3" s="41" t="s">
        <v>19</v>
      </c>
      <c r="F3" s="41" t="s">
        <v>4</v>
      </c>
      <c r="G3" s="18" t="s">
        <v>5</v>
      </c>
      <c r="H3" s="17" t="s">
        <v>6</v>
      </c>
      <c r="I3" s="17" t="s">
        <v>7</v>
      </c>
      <c r="J3" s="19" t="s">
        <v>8</v>
      </c>
    </row>
    <row r="4" spans="1:10" ht="15.6" x14ac:dyDescent="0.3">
      <c r="A4" s="2" t="s">
        <v>9</v>
      </c>
      <c r="B4" s="3" t="s">
        <v>10</v>
      </c>
      <c r="C4" s="72">
        <v>46</v>
      </c>
      <c r="D4" s="73" t="s">
        <v>38</v>
      </c>
      <c r="E4" s="74" t="s">
        <v>48</v>
      </c>
      <c r="F4" s="75">
        <f>16.77*250/200</f>
        <v>20.962499999999999</v>
      </c>
      <c r="G4" s="69">
        <v>199</v>
      </c>
      <c r="H4" s="69">
        <v>5.24</v>
      </c>
      <c r="I4" s="69">
        <v>7.44</v>
      </c>
      <c r="J4" s="70">
        <v>28.11</v>
      </c>
    </row>
    <row r="5" spans="1:10" ht="15.6" x14ac:dyDescent="0.3">
      <c r="A5" s="6"/>
      <c r="B5" s="67" t="s">
        <v>11</v>
      </c>
      <c r="C5" s="76">
        <v>30</v>
      </c>
      <c r="D5" s="77" t="s">
        <v>44</v>
      </c>
      <c r="E5" s="78" t="s">
        <v>32</v>
      </c>
      <c r="F5" s="79">
        <v>3.69</v>
      </c>
      <c r="G5" s="8">
        <v>43</v>
      </c>
      <c r="H5" s="8">
        <v>0.06</v>
      </c>
      <c r="I5" s="8">
        <v>0.01</v>
      </c>
      <c r="J5" s="9">
        <v>10.220000000000001</v>
      </c>
    </row>
    <row r="6" spans="1:10" ht="15.6" x14ac:dyDescent="0.3">
      <c r="A6" s="6"/>
      <c r="B6" s="29" t="s">
        <v>31</v>
      </c>
      <c r="C6" s="80">
        <v>6</v>
      </c>
      <c r="D6" s="81" t="s">
        <v>34</v>
      </c>
      <c r="E6" s="82">
        <v>20</v>
      </c>
      <c r="F6" s="56">
        <f>10.02*20/12</f>
        <v>16.7</v>
      </c>
      <c r="G6" s="8">
        <f>42*20/12</f>
        <v>70</v>
      </c>
      <c r="H6" s="8">
        <f>3.16*20/12</f>
        <v>5.2666666666666666</v>
      </c>
      <c r="I6" s="8">
        <f>3.19*20/12</f>
        <v>5.3166666666666664</v>
      </c>
      <c r="J6" s="9">
        <v>0</v>
      </c>
    </row>
    <row r="7" spans="1:10" ht="15.6" x14ac:dyDescent="0.3">
      <c r="A7" s="6"/>
      <c r="B7" s="29" t="s">
        <v>31</v>
      </c>
      <c r="C7" s="80">
        <v>3</v>
      </c>
      <c r="D7" s="81" t="s">
        <v>30</v>
      </c>
      <c r="E7" s="82">
        <v>10</v>
      </c>
      <c r="F7" s="56">
        <v>9.82</v>
      </c>
      <c r="G7" s="8">
        <v>65</v>
      </c>
      <c r="H7" s="8">
        <v>0.08</v>
      </c>
      <c r="I7" s="8">
        <v>7.15</v>
      </c>
      <c r="J7" s="9">
        <v>0.13</v>
      </c>
    </row>
    <row r="8" spans="1:10" ht="15.6" x14ac:dyDescent="0.3">
      <c r="A8" s="6"/>
      <c r="B8" s="29" t="s">
        <v>31</v>
      </c>
      <c r="C8" s="83">
        <v>38</v>
      </c>
      <c r="D8" s="81" t="s">
        <v>39</v>
      </c>
      <c r="E8" s="82">
        <v>38</v>
      </c>
      <c r="F8" s="56">
        <f>152.4*0.038</f>
        <v>5.7911999999999999</v>
      </c>
      <c r="G8" s="8">
        <v>83.79</v>
      </c>
      <c r="H8" s="8">
        <v>4.67</v>
      </c>
      <c r="I8" s="8">
        <v>1.79</v>
      </c>
      <c r="J8" s="9">
        <v>12.12</v>
      </c>
    </row>
    <row r="9" spans="1:10" ht="15.6" x14ac:dyDescent="0.3">
      <c r="A9" s="6"/>
      <c r="B9" s="29" t="s">
        <v>16</v>
      </c>
      <c r="C9" s="80" t="s">
        <v>20</v>
      </c>
      <c r="D9" s="81" t="s">
        <v>21</v>
      </c>
      <c r="E9" s="82">
        <v>20</v>
      </c>
      <c r="F9" s="56">
        <f>43.64*0.02</f>
        <v>0.87280000000000002</v>
      </c>
      <c r="G9" s="8">
        <v>42</v>
      </c>
      <c r="H9" s="8">
        <v>0.98</v>
      </c>
      <c r="I9" s="8">
        <v>0.2</v>
      </c>
      <c r="J9" s="9">
        <v>8.9600000000000009</v>
      </c>
    </row>
    <row r="10" spans="1:10" ht="15.6" x14ac:dyDescent="0.3">
      <c r="A10" s="6"/>
      <c r="B10" s="50" t="s">
        <v>17</v>
      </c>
      <c r="C10" s="80" t="s">
        <v>20</v>
      </c>
      <c r="D10" s="81" t="s">
        <v>35</v>
      </c>
      <c r="E10" s="82">
        <v>20</v>
      </c>
      <c r="F10" s="56">
        <f>36.36*0.02</f>
        <v>0.72719999999999996</v>
      </c>
      <c r="G10" s="8">
        <v>47</v>
      </c>
      <c r="H10" s="8">
        <v>1.52</v>
      </c>
      <c r="I10" s="8">
        <v>0.16</v>
      </c>
      <c r="J10" s="9">
        <v>9.84</v>
      </c>
    </row>
    <row r="11" spans="1:10" ht="16.2" thickBot="1" x14ac:dyDescent="0.35">
      <c r="A11" s="52"/>
      <c r="B11" s="53"/>
      <c r="C11" s="84"/>
      <c r="D11" s="85"/>
      <c r="E11" s="86"/>
      <c r="F11" s="87">
        <v>58.52</v>
      </c>
      <c r="G11" s="54">
        <f>SUM(G4:G10)</f>
        <v>549.79</v>
      </c>
      <c r="H11" s="54">
        <f>SUM(H4:H10)</f>
        <v>17.816666666666666</v>
      </c>
      <c r="I11" s="54">
        <f>SUM(I4:I10)</f>
        <v>22.066666666666663</v>
      </c>
      <c r="J11" s="68">
        <f>SUM(J4:J10)</f>
        <v>69.38</v>
      </c>
    </row>
    <row r="12" spans="1:10" ht="15.6" x14ac:dyDescent="0.3">
      <c r="A12" s="2" t="s">
        <v>22</v>
      </c>
      <c r="B12" s="67" t="s">
        <v>11</v>
      </c>
      <c r="C12" s="88">
        <v>29</v>
      </c>
      <c r="D12" s="89" t="s">
        <v>46</v>
      </c>
      <c r="E12" s="90">
        <v>200</v>
      </c>
      <c r="F12" s="75">
        <v>10.8</v>
      </c>
      <c r="G12" s="4">
        <v>78</v>
      </c>
      <c r="H12" s="4">
        <v>0</v>
      </c>
      <c r="I12" s="4">
        <v>0</v>
      </c>
      <c r="J12" s="5">
        <v>19.399999999999999</v>
      </c>
    </row>
    <row r="13" spans="1:10" ht="15.6" x14ac:dyDescent="0.3">
      <c r="A13" s="6"/>
      <c r="B13" s="29" t="s">
        <v>31</v>
      </c>
      <c r="C13" s="91" t="s">
        <v>20</v>
      </c>
      <c r="D13" s="92" t="s">
        <v>45</v>
      </c>
      <c r="E13" s="93">
        <v>134</v>
      </c>
      <c r="F13" s="79">
        <f>0.134*165</f>
        <v>22.110000000000003</v>
      </c>
      <c r="G13" s="12">
        <v>47</v>
      </c>
      <c r="H13" s="12">
        <v>0.4</v>
      </c>
      <c r="I13" s="12">
        <v>0.4</v>
      </c>
      <c r="J13" s="35">
        <v>9.8000000000000007</v>
      </c>
    </row>
    <row r="14" spans="1:10" ht="15.6" x14ac:dyDescent="0.3">
      <c r="A14" s="6"/>
      <c r="B14" s="29" t="s">
        <v>31</v>
      </c>
      <c r="C14" s="104">
        <v>58</v>
      </c>
      <c r="D14" s="92" t="s">
        <v>42</v>
      </c>
      <c r="E14" s="105">
        <v>50</v>
      </c>
      <c r="F14" s="106">
        <v>12.53</v>
      </c>
      <c r="G14" s="107">
        <v>208</v>
      </c>
      <c r="H14" s="107">
        <v>6.76</v>
      </c>
      <c r="I14" s="107">
        <v>8.61</v>
      </c>
      <c r="J14" s="108">
        <v>23.42</v>
      </c>
    </row>
    <row r="15" spans="1:10" ht="16.2" thickBot="1" x14ac:dyDescent="0.35">
      <c r="A15" s="51"/>
      <c r="B15" s="37"/>
      <c r="C15" s="94"/>
      <c r="D15" s="95"/>
      <c r="E15" s="96"/>
      <c r="F15" s="97">
        <v>43.89</v>
      </c>
      <c r="G15" s="57">
        <f>SUM(G12:G14)</f>
        <v>333</v>
      </c>
      <c r="H15" s="57">
        <f>SUM(H12:H14)</f>
        <v>7.16</v>
      </c>
      <c r="I15" s="57">
        <f>SUM(I12:I14)</f>
        <v>9.01</v>
      </c>
      <c r="J15" s="58">
        <f>SUM(J12:J14)</f>
        <v>52.620000000000005</v>
      </c>
    </row>
    <row r="16" spans="1:10" ht="15.6" x14ac:dyDescent="0.3">
      <c r="A16" s="2" t="s">
        <v>12</v>
      </c>
      <c r="B16" s="3" t="s">
        <v>13</v>
      </c>
      <c r="C16" s="98">
        <v>27</v>
      </c>
      <c r="D16" s="99" t="s">
        <v>47</v>
      </c>
      <c r="E16" s="41">
        <v>60</v>
      </c>
      <c r="F16" s="100">
        <v>11.52</v>
      </c>
      <c r="G16" s="101">
        <v>47</v>
      </c>
      <c r="H16" s="102">
        <v>0.72</v>
      </c>
      <c r="I16" s="102">
        <v>2.82</v>
      </c>
      <c r="J16" s="103">
        <v>4.62</v>
      </c>
    </row>
    <row r="17" spans="1:10" ht="43.2" x14ac:dyDescent="0.3">
      <c r="A17" s="6"/>
      <c r="B17" s="7" t="s">
        <v>14</v>
      </c>
      <c r="C17" s="46">
        <v>22</v>
      </c>
      <c r="D17" s="47" t="s">
        <v>59</v>
      </c>
      <c r="E17" s="71" t="s">
        <v>55</v>
      </c>
      <c r="F17" s="56">
        <f>11.57*230/245+1.84+7.37*1.5</f>
        <v>23.756632653061224</v>
      </c>
      <c r="G17" s="8">
        <v>113</v>
      </c>
      <c r="H17" s="8">
        <v>1.8</v>
      </c>
      <c r="I17" s="8">
        <v>6.09</v>
      </c>
      <c r="J17" s="9">
        <v>9.73</v>
      </c>
    </row>
    <row r="18" spans="1:10" ht="28.8" x14ac:dyDescent="0.3">
      <c r="A18" s="6"/>
      <c r="B18" s="7" t="s">
        <v>15</v>
      </c>
      <c r="C18" s="46">
        <v>14</v>
      </c>
      <c r="D18" s="47" t="s">
        <v>41</v>
      </c>
      <c r="E18" s="42" t="s">
        <v>49</v>
      </c>
      <c r="F18" s="56">
        <v>29.1</v>
      </c>
      <c r="G18" s="8">
        <v>211</v>
      </c>
      <c r="H18" s="8">
        <v>16.059999999999999</v>
      </c>
      <c r="I18" s="8">
        <v>10.5</v>
      </c>
      <c r="J18" s="9">
        <v>10.25</v>
      </c>
    </row>
    <row r="19" spans="1:10" ht="15.6" x14ac:dyDescent="0.3">
      <c r="A19" s="6"/>
      <c r="B19" s="29" t="s">
        <v>31</v>
      </c>
      <c r="C19" s="46">
        <v>31</v>
      </c>
      <c r="D19" s="47" t="s">
        <v>54</v>
      </c>
      <c r="E19" s="42" t="s">
        <v>56</v>
      </c>
      <c r="F19" s="56">
        <f>3.95*25/20</f>
        <v>4.9375</v>
      </c>
      <c r="G19" s="8">
        <v>10.33</v>
      </c>
      <c r="H19" s="8">
        <v>0.28999999999999998</v>
      </c>
      <c r="I19" s="8">
        <v>0.39</v>
      </c>
      <c r="J19" s="9">
        <v>1.36</v>
      </c>
    </row>
    <row r="20" spans="1:10" ht="15.6" x14ac:dyDescent="0.3">
      <c r="A20" s="6"/>
      <c r="B20" s="7" t="s">
        <v>37</v>
      </c>
      <c r="C20" s="46">
        <v>24</v>
      </c>
      <c r="D20" s="47" t="s">
        <v>50</v>
      </c>
      <c r="E20" s="42" t="s">
        <v>51</v>
      </c>
      <c r="F20" s="56">
        <v>11.53</v>
      </c>
      <c r="G20" s="8">
        <v>222.84</v>
      </c>
      <c r="H20" s="8">
        <v>8.2100000000000009</v>
      </c>
      <c r="I20" s="8">
        <v>5.15</v>
      </c>
      <c r="J20" s="9">
        <v>35.909999999999997</v>
      </c>
    </row>
    <row r="21" spans="1:10" ht="15.6" x14ac:dyDescent="0.3">
      <c r="A21" s="6"/>
      <c r="B21" s="7" t="s">
        <v>23</v>
      </c>
      <c r="C21" s="46">
        <v>17</v>
      </c>
      <c r="D21" s="47" t="s">
        <v>43</v>
      </c>
      <c r="E21" s="42" t="s">
        <v>32</v>
      </c>
      <c r="F21" s="56">
        <v>4.29</v>
      </c>
      <c r="G21" s="8">
        <v>80</v>
      </c>
      <c r="H21" s="8">
        <v>0.44</v>
      </c>
      <c r="I21" s="8">
        <v>0</v>
      </c>
      <c r="J21" s="9">
        <v>18.899999999999999</v>
      </c>
    </row>
    <row r="22" spans="1:10" ht="15.6" x14ac:dyDescent="0.3">
      <c r="A22" s="6"/>
      <c r="B22" s="7" t="s">
        <v>17</v>
      </c>
      <c r="C22" s="46" t="s">
        <v>20</v>
      </c>
      <c r="D22" s="47" t="s">
        <v>21</v>
      </c>
      <c r="E22" s="42" t="s">
        <v>57</v>
      </c>
      <c r="F22" s="56">
        <f>43.64*0.033</f>
        <v>1.4401200000000001</v>
      </c>
      <c r="G22" s="8">
        <f>63*33/30</f>
        <v>69.3</v>
      </c>
      <c r="H22" s="8">
        <f>1.47*33/30</f>
        <v>1.617</v>
      </c>
      <c r="I22" s="8">
        <f>0.3*33/30</f>
        <v>0.33</v>
      </c>
      <c r="J22" s="9">
        <f>13.44*33/30</f>
        <v>14.783999999999999</v>
      </c>
    </row>
    <row r="23" spans="1:10" ht="15.6" x14ac:dyDescent="0.3">
      <c r="A23" s="6"/>
      <c r="B23" s="13" t="s">
        <v>16</v>
      </c>
      <c r="C23" s="48" t="s">
        <v>53</v>
      </c>
      <c r="D23" s="49" t="s">
        <v>24</v>
      </c>
      <c r="E23" s="43" t="s">
        <v>58</v>
      </c>
      <c r="F23" s="59">
        <v>1.22</v>
      </c>
      <c r="G23" s="10">
        <f>70.5*34/30</f>
        <v>79.900000000000006</v>
      </c>
      <c r="H23" s="10">
        <f>2.28*33/30</f>
        <v>2.508</v>
      </c>
      <c r="I23" s="10">
        <f>0.24*33/30</f>
        <v>0.26400000000000001</v>
      </c>
      <c r="J23" s="11">
        <f>14.76*33/30</f>
        <v>16.236000000000001</v>
      </c>
    </row>
    <row r="24" spans="1:10" ht="16.2" thickBot="1" x14ac:dyDescent="0.35">
      <c r="A24" s="36"/>
      <c r="B24" s="37"/>
      <c r="C24" s="38"/>
      <c r="D24" s="38"/>
      <c r="E24" s="60"/>
      <c r="F24" s="60">
        <f>SUM(F16:F23)</f>
        <v>87.794252653061221</v>
      </c>
      <c r="G24" s="39">
        <f>SUM(G16:G23)</f>
        <v>833.36999999999989</v>
      </c>
      <c r="H24" s="39">
        <f>SUM(H16:H23)</f>
        <v>31.645</v>
      </c>
      <c r="I24" s="39">
        <f>SUM(I16:I23)</f>
        <v>25.544</v>
      </c>
      <c r="J24" s="40">
        <f>SUM(J16:J23)</f>
        <v>111.79</v>
      </c>
    </row>
    <row r="25" spans="1:10" ht="16.2" thickBot="1" x14ac:dyDescent="0.35">
      <c r="B25" s="1" t="s">
        <v>27</v>
      </c>
      <c r="E25" s="44"/>
      <c r="F25" s="44"/>
    </row>
    <row r="26" spans="1:10" ht="29.4" thickBot="1" x14ac:dyDescent="0.35">
      <c r="A26" s="16" t="s">
        <v>1</v>
      </c>
      <c r="B26" s="17" t="s">
        <v>2</v>
      </c>
      <c r="C26" s="17" t="s">
        <v>18</v>
      </c>
      <c r="D26" s="17" t="s">
        <v>3</v>
      </c>
      <c r="E26" s="41" t="s">
        <v>19</v>
      </c>
      <c r="F26" s="41" t="s">
        <v>4</v>
      </c>
      <c r="G26" s="18" t="s">
        <v>5</v>
      </c>
      <c r="H26" s="17" t="s">
        <v>6</v>
      </c>
      <c r="I26" s="17" t="s">
        <v>7</v>
      </c>
      <c r="J26" s="19" t="s">
        <v>8</v>
      </c>
    </row>
    <row r="27" spans="1:10" ht="15.6" x14ac:dyDescent="0.3">
      <c r="A27" s="2" t="s">
        <v>9</v>
      </c>
      <c r="B27" s="3" t="s">
        <v>10</v>
      </c>
      <c r="C27" s="72">
        <v>46</v>
      </c>
      <c r="D27" s="73" t="s">
        <v>38</v>
      </c>
      <c r="E27" s="74" t="s">
        <v>48</v>
      </c>
      <c r="F27" s="75">
        <f>16.77*250/200</f>
        <v>20.962499999999999</v>
      </c>
      <c r="G27" s="69">
        <v>199</v>
      </c>
      <c r="H27" s="69">
        <v>5.24</v>
      </c>
      <c r="I27" s="69">
        <v>7.44</v>
      </c>
      <c r="J27" s="70">
        <v>28.11</v>
      </c>
    </row>
    <row r="28" spans="1:10" ht="15.6" x14ac:dyDescent="0.3">
      <c r="A28" s="6"/>
      <c r="B28" s="67" t="s">
        <v>11</v>
      </c>
      <c r="C28" s="76">
        <v>30</v>
      </c>
      <c r="D28" s="77" t="s">
        <v>44</v>
      </c>
      <c r="E28" s="78" t="s">
        <v>32</v>
      </c>
      <c r="F28" s="79">
        <v>3.69</v>
      </c>
      <c r="G28" s="8">
        <v>43</v>
      </c>
      <c r="H28" s="8">
        <v>0.06</v>
      </c>
      <c r="I28" s="8">
        <v>0.01</v>
      </c>
      <c r="J28" s="9">
        <v>10.220000000000001</v>
      </c>
    </row>
    <row r="29" spans="1:10" ht="15.6" x14ac:dyDescent="0.3">
      <c r="A29" s="6"/>
      <c r="B29" s="29" t="s">
        <v>31</v>
      </c>
      <c r="C29" s="80">
        <v>6</v>
      </c>
      <c r="D29" s="81" t="s">
        <v>34</v>
      </c>
      <c r="E29" s="82">
        <v>23</v>
      </c>
      <c r="F29" s="56">
        <f>12.33*23/15</f>
        <v>18.905999999999999</v>
      </c>
      <c r="G29" s="8">
        <f>52.5*23/12</f>
        <v>100.625</v>
      </c>
      <c r="H29" s="8">
        <f>3.95*25/12</f>
        <v>8.2291666666666661</v>
      </c>
      <c r="I29" s="8">
        <f>3.99*25/12</f>
        <v>8.3125</v>
      </c>
      <c r="J29" s="9">
        <v>0</v>
      </c>
    </row>
    <row r="30" spans="1:10" ht="15.6" x14ac:dyDescent="0.3">
      <c r="A30" s="6"/>
      <c r="B30" s="29" t="s">
        <v>31</v>
      </c>
      <c r="C30" s="80">
        <v>3</v>
      </c>
      <c r="D30" s="81" t="s">
        <v>30</v>
      </c>
      <c r="E30" s="82">
        <v>10</v>
      </c>
      <c r="F30" s="56">
        <f>9.82*10/10</f>
        <v>9.82</v>
      </c>
      <c r="G30" s="8">
        <v>65</v>
      </c>
      <c r="H30" s="8">
        <v>0.08</v>
      </c>
      <c r="I30" s="8">
        <v>7.15</v>
      </c>
      <c r="J30" s="9">
        <v>0.13</v>
      </c>
    </row>
    <row r="31" spans="1:10" ht="15.6" x14ac:dyDescent="0.3">
      <c r="A31" s="6"/>
      <c r="B31" s="29" t="s">
        <v>31</v>
      </c>
      <c r="C31" s="83">
        <v>38</v>
      </c>
      <c r="D31" s="81" t="s">
        <v>39</v>
      </c>
      <c r="E31" s="82">
        <v>76</v>
      </c>
      <c r="F31" s="56">
        <f>152.4*0.076</f>
        <v>11.5824</v>
      </c>
      <c r="G31" s="8">
        <v>167.58</v>
      </c>
      <c r="H31" s="8">
        <v>9.34</v>
      </c>
      <c r="I31" s="8">
        <v>3.58</v>
      </c>
      <c r="J31" s="9">
        <v>24.24</v>
      </c>
    </row>
    <row r="32" spans="1:10" ht="15.6" x14ac:dyDescent="0.3">
      <c r="A32" s="6"/>
      <c r="B32" s="29" t="s">
        <v>16</v>
      </c>
      <c r="C32" s="80" t="s">
        <v>20</v>
      </c>
      <c r="D32" s="81" t="s">
        <v>21</v>
      </c>
      <c r="E32" s="82">
        <v>35</v>
      </c>
      <c r="F32" s="56">
        <v>1.5</v>
      </c>
      <c r="G32" s="8">
        <f>63*35/30</f>
        <v>73.5</v>
      </c>
      <c r="H32" s="8">
        <f>1.47*35/30</f>
        <v>1.7149999999999999</v>
      </c>
      <c r="I32" s="8">
        <f>0.3*35/30</f>
        <v>0.35</v>
      </c>
      <c r="J32" s="9">
        <f>13.44*35/30</f>
        <v>15.68</v>
      </c>
    </row>
    <row r="33" spans="1:13" ht="15.6" x14ac:dyDescent="0.3">
      <c r="A33" s="6"/>
      <c r="B33" s="50" t="s">
        <v>17</v>
      </c>
      <c r="C33" s="80" t="s">
        <v>20</v>
      </c>
      <c r="D33" s="81" t="s">
        <v>35</v>
      </c>
      <c r="E33" s="82">
        <v>35</v>
      </c>
      <c r="F33" s="56">
        <f>45.45*0.035</f>
        <v>1.5907500000000003</v>
      </c>
      <c r="G33" s="8">
        <f>70.5*35/30</f>
        <v>82.25</v>
      </c>
      <c r="H33" s="8">
        <f>2.28*35/30</f>
        <v>2.6599999999999997</v>
      </c>
      <c r="I33" s="8">
        <f>0.24*35/30</f>
        <v>0.28000000000000003</v>
      </c>
      <c r="J33" s="9">
        <f>14.76*35/30</f>
        <v>17.220000000000002</v>
      </c>
    </row>
    <row r="34" spans="1:13" ht="16.2" thickBot="1" x14ac:dyDescent="0.35">
      <c r="A34" s="52"/>
      <c r="B34" s="53"/>
      <c r="C34" s="84"/>
      <c r="D34" s="85"/>
      <c r="E34" s="86"/>
      <c r="F34" s="87">
        <f>SUM(F27:F33)</f>
        <v>68.051649999999995</v>
      </c>
      <c r="G34" s="54">
        <f>SUM(G27:G33)</f>
        <v>730.95500000000004</v>
      </c>
      <c r="H34" s="54">
        <f>SUM(H27:H33)</f>
        <v>27.324166666666663</v>
      </c>
      <c r="I34" s="54">
        <f>SUM(I27:I33)</f>
        <v>27.122500000000002</v>
      </c>
      <c r="J34" s="68">
        <f>SUM(J27:J33)</f>
        <v>95.6</v>
      </c>
    </row>
    <row r="35" spans="1:13" ht="15.6" x14ac:dyDescent="0.3">
      <c r="A35" s="2" t="s">
        <v>22</v>
      </c>
      <c r="B35" s="67" t="s">
        <v>11</v>
      </c>
      <c r="C35" s="88">
        <v>29</v>
      </c>
      <c r="D35" s="89" t="s">
        <v>46</v>
      </c>
      <c r="E35" s="90">
        <v>200</v>
      </c>
      <c r="F35" s="75">
        <v>10.8</v>
      </c>
      <c r="G35" s="4">
        <v>78</v>
      </c>
      <c r="H35" s="4">
        <v>0</v>
      </c>
      <c r="I35" s="4">
        <v>0</v>
      </c>
      <c r="J35" s="5">
        <v>19.399999999999999</v>
      </c>
    </row>
    <row r="36" spans="1:13" ht="15.6" x14ac:dyDescent="0.3">
      <c r="A36" s="6"/>
      <c r="B36" s="29" t="s">
        <v>31</v>
      </c>
      <c r="C36" s="91" t="s">
        <v>20</v>
      </c>
      <c r="D36" s="92" t="s">
        <v>45</v>
      </c>
      <c r="E36" s="93">
        <v>134</v>
      </c>
      <c r="F36" s="79">
        <f>0.134*165</f>
        <v>22.110000000000003</v>
      </c>
      <c r="G36" s="12">
        <v>47</v>
      </c>
      <c r="H36" s="12">
        <v>0.4</v>
      </c>
      <c r="I36" s="12">
        <v>0.4</v>
      </c>
      <c r="J36" s="35">
        <v>9.8000000000000007</v>
      </c>
    </row>
    <row r="37" spans="1:13" ht="15.6" x14ac:dyDescent="0.3">
      <c r="A37" s="6"/>
      <c r="B37" s="29" t="s">
        <v>31</v>
      </c>
      <c r="C37" s="104">
        <v>58</v>
      </c>
      <c r="D37" s="92" t="s">
        <v>42</v>
      </c>
      <c r="E37" s="105">
        <v>75</v>
      </c>
      <c r="F37" s="106">
        <f>12.53*75/50</f>
        <v>18.795000000000002</v>
      </c>
      <c r="G37" s="107">
        <f>208*75/50</f>
        <v>312</v>
      </c>
      <c r="H37" s="107">
        <f>6.76*75/50</f>
        <v>10.14</v>
      </c>
      <c r="I37" s="107">
        <f>8.61*75/50</f>
        <v>12.914999999999999</v>
      </c>
      <c r="J37" s="108">
        <f>23.42*75/50</f>
        <v>35.130000000000003</v>
      </c>
    </row>
    <row r="38" spans="1:13" ht="16.2" thickBot="1" x14ac:dyDescent="0.35">
      <c r="A38" s="51"/>
      <c r="B38" s="37"/>
      <c r="C38" s="94"/>
      <c r="D38" s="95"/>
      <c r="E38" s="96"/>
      <c r="F38" s="97">
        <v>51.03</v>
      </c>
      <c r="G38" s="57">
        <f>SUM(G35:G37)</f>
        <v>437</v>
      </c>
      <c r="H38" s="57">
        <f>SUM(H35:H37)</f>
        <v>10.540000000000001</v>
      </c>
      <c r="I38" s="57">
        <f>SUM(I35:I37)</f>
        <v>13.315</v>
      </c>
      <c r="J38" s="58">
        <f>SUM(J35:J37)</f>
        <v>64.33</v>
      </c>
    </row>
    <row r="39" spans="1:13" ht="15.6" x14ac:dyDescent="0.3">
      <c r="A39" s="2" t="s">
        <v>12</v>
      </c>
      <c r="B39" s="3" t="s">
        <v>13</v>
      </c>
      <c r="C39" s="98">
        <v>27</v>
      </c>
      <c r="D39" s="99" t="s">
        <v>47</v>
      </c>
      <c r="E39" s="41">
        <v>95</v>
      </c>
      <c r="F39" s="100">
        <f>19.2*95/100</f>
        <v>18.239999999999998</v>
      </c>
      <c r="G39" s="101">
        <v>78.33</v>
      </c>
      <c r="H39" s="102">
        <v>1.2</v>
      </c>
      <c r="I39" s="102">
        <v>4.7</v>
      </c>
      <c r="J39" s="103">
        <v>7.7</v>
      </c>
    </row>
    <row r="40" spans="1:13" ht="43.2" x14ac:dyDescent="0.3">
      <c r="A40" s="6"/>
      <c r="B40" s="7" t="s">
        <v>14</v>
      </c>
      <c r="C40" s="46">
        <v>22</v>
      </c>
      <c r="D40" s="47" t="s">
        <v>59</v>
      </c>
      <c r="E40" s="71" t="s">
        <v>55</v>
      </c>
      <c r="F40" s="56">
        <f>11.57*230/245+1.84+7.37*1.5</f>
        <v>23.756632653061224</v>
      </c>
      <c r="G40" s="8">
        <v>113</v>
      </c>
      <c r="H40" s="8">
        <v>1.8</v>
      </c>
      <c r="I40" s="8">
        <v>6.09</v>
      </c>
      <c r="J40" s="9">
        <v>9.73</v>
      </c>
      <c r="M40" t="s">
        <v>33</v>
      </c>
    </row>
    <row r="41" spans="1:13" ht="28.8" x14ac:dyDescent="0.3">
      <c r="A41" s="6"/>
      <c r="B41" s="7" t="s">
        <v>15</v>
      </c>
      <c r="C41" s="46">
        <v>14</v>
      </c>
      <c r="D41" s="47" t="s">
        <v>41</v>
      </c>
      <c r="E41" s="42" t="s">
        <v>40</v>
      </c>
      <c r="F41" s="56">
        <v>32.43</v>
      </c>
      <c r="G41" s="8">
        <v>234.44</v>
      </c>
      <c r="H41" s="8">
        <v>17.84</v>
      </c>
      <c r="I41" s="8">
        <v>11.67</v>
      </c>
      <c r="J41" s="9">
        <v>11.37</v>
      </c>
    </row>
    <row r="42" spans="1:13" ht="15.6" x14ac:dyDescent="0.3">
      <c r="A42" s="6"/>
      <c r="B42" s="29" t="s">
        <v>31</v>
      </c>
      <c r="C42" s="46">
        <v>31</v>
      </c>
      <c r="D42" s="47" t="s">
        <v>54</v>
      </c>
      <c r="E42" s="42" t="s">
        <v>56</v>
      </c>
      <c r="F42" s="56">
        <f>3.95*25/20</f>
        <v>4.9375</v>
      </c>
      <c r="G42" s="8">
        <v>10.33</v>
      </c>
      <c r="H42" s="8">
        <v>0.28999999999999998</v>
      </c>
      <c r="I42" s="8">
        <v>0.39</v>
      </c>
      <c r="J42" s="9">
        <v>1.36</v>
      </c>
    </row>
    <row r="43" spans="1:13" ht="15.6" x14ac:dyDescent="0.3">
      <c r="A43" s="6"/>
      <c r="B43" s="7" t="s">
        <v>37</v>
      </c>
      <c r="C43" s="46">
        <v>24</v>
      </c>
      <c r="D43" s="47" t="s">
        <v>50</v>
      </c>
      <c r="E43" s="42" t="s">
        <v>32</v>
      </c>
      <c r="F43" s="56">
        <v>15.69</v>
      </c>
      <c r="G43" s="8">
        <v>297.12</v>
      </c>
      <c r="H43" s="8">
        <v>10.94</v>
      </c>
      <c r="I43" s="8">
        <v>6.87</v>
      </c>
      <c r="J43" s="9">
        <v>47.88</v>
      </c>
    </row>
    <row r="44" spans="1:13" ht="15.6" x14ac:dyDescent="0.3">
      <c r="A44" s="6"/>
      <c r="B44" s="7" t="s">
        <v>23</v>
      </c>
      <c r="C44" s="46">
        <v>17</v>
      </c>
      <c r="D44" s="47" t="s">
        <v>43</v>
      </c>
      <c r="E44" s="42" t="s">
        <v>32</v>
      </c>
      <c r="F44" s="56">
        <v>4.29</v>
      </c>
      <c r="G44" s="8">
        <v>80</v>
      </c>
      <c r="H44" s="8">
        <v>0.44</v>
      </c>
      <c r="I44" s="8">
        <v>0</v>
      </c>
      <c r="J44" s="9">
        <v>18.899999999999999</v>
      </c>
    </row>
    <row r="45" spans="1:13" ht="15.6" x14ac:dyDescent="0.3">
      <c r="A45" s="6"/>
      <c r="B45" s="7" t="s">
        <v>17</v>
      </c>
      <c r="C45" s="46" t="s">
        <v>20</v>
      </c>
      <c r="D45" s="47" t="s">
        <v>21</v>
      </c>
      <c r="E45" s="42" t="s">
        <v>58</v>
      </c>
      <c r="F45" s="56">
        <v>1.5</v>
      </c>
      <c r="G45" s="8">
        <f>63*33/30</f>
        <v>69.3</v>
      </c>
      <c r="H45" s="8">
        <f>1.47*33/30</f>
        <v>1.617</v>
      </c>
      <c r="I45" s="8">
        <f>0.3*33/30</f>
        <v>0.33</v>
      </c>
      <c r="J45" s="9">
        <f>13.44*33/30</f>
        <v>14.783999999999999</v>
      </c>
    </row>
    <row r="46" spans="1:13" ht="15.6" x14ac:dyDescent="0.3">
      <c r="A46" s="6"/>
      <c r="B46" s="13" t="s">
        <v>16</v>
      </c>
      <c r="C46" s="48" t="s">
        <v>53</v>
      </c>
      <c r="D46" s="49" t="s">
        <v>24</v>
      </c>
      <c r="E46" s="43" t="s">
        <v>60</v>
      </c>
      <c r="F46" s="59">
        <v>1.22</v>
      </c>
      <c r="G46" s="10">
        <f>70.5*35/30</f>
        <v>82.25</v>
      </c>
      <c r="H46" s="10">
        <f>2.28*35/30</f>
        <v>2.6599999999999997</v>
      </c>
      <c r="I46" s="10">
        <f>0.24*35/30</f>
        <v>0.28000000000000003</v>
      </c>
      <c r="J46" s="11">
        <f>14.76*35/30</f>
        <v>17.220000000000002</v>
      </c>
    </row>
    <row r="47" spans="1:13" ht="16.2" thickBot="1" x14ac:dyDescent="0.35">
      <c r="A47" s="6"/>
      <c r="B47" s="37"/>
      <c r="C47" s="38"/>
      <c r="D47" s="38"/>
      <c r="E47" s="45"/>
      <c r="F47" s="60">
        <f>SUM(F39:F46)</f>
        <v>102.06413265306124</v>
      </c>
      <c r="G47" s="39">
        <f>SUM(G39:G46)</f>
        <v>964.77</v>
      </c>
      <c r="H47" s="39">
        <f>SUM(H39:H46)</f>
        <v>36.786999999999992</v>
      </c>
      <c r="I47" s="39">
        <f>SUM(I39:I46)</f>
        <v>30.330000000000002</v>
      </c>
      <c r="J47" s="40">
        <f>SUM(J39:J46)</f>
        <v>128.94399999999999</v>
      </c>
    </row>
    <row r="48" spans="1:13" x14ac:dyDescent="0.3">
      <c r="A48" s="21" t="s">
        <v>28</v>
      </c>
    </row>
    <row r="49" spans="1:1" x14ac:dyDescent="0.3">
      <c r="A49" s="21" t="s">
        <v>36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8" orientation="portrait" r:id="rId1"/>
  <ignoredErrors>
    <ignoredError sqref="F6 F4" unlockedFormula="1"/>
    <ignoredError sqref="E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workbookViewId="0">
      <selection activeCell="I1" sqref="I1:J1"/>
    </sheetView>
  </sheetViews>
  <sheetFormatPr defaultRowHeight="14.4" x14ac:dyDescent="0.3"/>
  <cols>
    <col min="1" max="1" width="11.77734375" style="22" bestFit="1" customWidth="1"/>
    <col min="2" max="2" width="11.5546875" style="22" customWidth="1"/>
    <col min="3" max="3" width="7.109375" style="22" bestFit="1" customWidth="1"/>
    <col min="4" max="4" width="24.6640625" style="22" bestFit="1" customWidth="1"/>
    <col min="5" max="5" width="8.109375" style="23" bestFit="1" customWidth="1"/>
    <col min="6" max="6" width="8.21875" style="23" bestFit="1" customWidth="1"/>
    <col min="7" max="7" width="7.6640625" style="22" customWidth="1"/>
    <col min="8" max="8" width="6.109375" style="22" bestFit="1" customWidth="1"/>
    <col min="9" max="9" width="6.5546875" style="22" customWidth="1"/>
    <col min="10" max="10" width="8.5546875" style="22" customWidth="1"/>
    <col min="11" max="16384" width="8.88671875" style="22"/>
  </cols>
  <sheetData>
    <row r="1" spans="1:10" ht="28.8" customHeight="1" x14ac:dyDescent="0.3">
      <c r="A1" s="22" t="s">
        <v>0</v>
      </c>
      <c r="B1" s="115" t="s">
        <v>64</v>
      </c>
      <c r="C1" s="116"/>
      <c r="D1" s="117"/>
      <c r="E1" s="23" t="s">
        <v>26</v>
      </c>
      <c r="F1" s="24"/>
      <c r="G1" s="118" t="s">
        <v>63</v>
      </c>
      <c r="H1" s="119"/>
      <c r="I1" s="120">
        <v>45203</v>
      </c>
      <c r="J1" s="120"/>
    </row>
    <row r="2" spans="1:10" ht="15" thickBot="1" x14ac:dyDescent="0.35">
      <c r="B2" s="25" t="s">
        <v>29</v>
      </c>
    </row>
    <row r="3" spans="1:10" s="26" customFormat="1" ht="29.4" thickBot="1" x14ac:dyDescent="0.35">
      <c r="A3" s="61" t="s">
        <v>1</v>
      </c>
      <c r="B3" s="62" t="s">
        <v>2</v>
      </c>
      <c r="C3" s="62" t="s">
        <v>18</v>
      </c>
      <c r="D3" s="62" t="s">
        <v>3</v>
      </c>
      <c r="E3" s="63" t="s">
        <v>19</v>
      </c>
      <c r="F3" s="63" t="s">
        <v>4</v>
      </c>
      <c r="G3" s="64" t="s">
        <v>5</v>
      </c>
      <c r="H3" s="62" t="s">
        <v>6</v>
      </c>
      <c r="I3" s="62" t="s">
        <v>7</v>
      </c>
      <c r="J3" s="65" t="s">
        <v>8</v>
      </c>
    </row>
    <row r="4" spans="1:10" s="26" customFormat="1" ht="15.6" x14ac:dyDescent="0.3">
      <c r="A4" s="2" t="s">
        <v>9</v>
      </c>
      <c r="B4" s="3" t="s">
        <v>10</v>
      </c>
      <c r="C4" s="72">
        <v>46</v>
      </c>
      <c r="D4" s="73" t="s">
        <v>38</v>
      </c>
      <c r="E4" s="74" t="s">
        <v>48</v>
      </c>
      <c r="F4" s="75">
        <f>22.3*250/200</f>
        <v>27.875</v>
      </c>
      <c r="G4" s="69">
        <v>199</v>
      </c>
      <c r="H4" s="69">
        <v>5.24</v>
      </c>
      <c r="I4" s="69">
        <v>7.44</v>
      </c>
      <c r="J4" s="70">
        <v>28.11</v>
      </c>
    </row>
    <row r="5" spans="1:10" ht="15" customHeight="1" x14ac:dyDescent="0.3">
      <c r="A5" s="6"/>
      <c r="B5" s="67" t="s">
        <v>11</v>
      </c>
      <c r="C5" s="76">
        <v>30</v>
      </c>
      <c r="D5" s="77" t="s">
        <v>44</v>
      </c>
      <c r="E5" s="78" t="s">
        <v>32</v>
      </c>
      <c r="F5" s="79">
        <v>2.9</v>
      </c>
      <c r="G5" s="8">
        <v>43</v>
      </c>
      <c r="H5" s="8">
        <v>0.06</v>
      </c>
      <c r="I5" s="8">
        <v>0.01</v>
      </c>
      <c r="J5" s="9">
        <v>10.220000000000001</v>
      </c>
    </row>
    <row r="6" spans="1:10" ht="15.6" x14ac:dyDescent="0.3">
      <c r="A6" s="6"/>
      <c r="B6" s="29" t="s">
        <v>31</v>
      </c>
      <c r="C6" s="80">
        <v>6</v>
      </c>
      <c r="D6" s="81" t="s">
        <v>34</v>
      </c>
      <c r="E6" s="82">
        <v>22</v>
      </c>
      <c r="F6" s="56">
        <f>13.32*22/12</f>
        <v>24.42</v>
      </c>
      <c r="G6" s="8">
        <f>42*22/12</f>
        <v>77</v>
      </c>
      <c r="H6" s="8">
        <f>3.16*20/12</f>
        <v>5.2666666666666666</v>
      </c>
      <c r="I6" s="8">
        <f>3.19*20/12</f>
        <v>5.3166666666666664</v>
      </c>
      <c r="J6" s="9">
        <v>0</v>
      </c>
    </row>
    <row r="7" spans="1:10" ht="15.6" x14ac:dyDescent="0.3">
      <c r="A7" s="6"/>
      <c r="B7" s="29" t="s">
        <v>31</v>
      </c>
      <c r="C7" s="80">
        <v>3</v>
      </c>
      <c r="D7" s="81" t="s">
        <v>30</v>
      </c>
      <c r="E7" s="82">
        <v>10</v>
      </c>
      <c r="F7" s="56">
        <f>13.06*10/10</f>
        <v>13.059999999999999</v>
      </c>
      <c r="G7" s="8">
        <v>65</v>
      </c>
      <c r="H7" s="8">
        <v>0.08</v>
      </c>
      <c r="I7" s="8">
        <v>7.15</v>
      </c>
      <c r="J7" s="9">
        <v>0.13</v>
      </c>
    </row>
    <row r="8" spans="1:10" ht="15.6" x14ac:dyDescent="0.3">
      <c r="A8" s="6"/>
      <c r="B8" s="29" t="s">
        <v>31</v>
      </c>
      <c r="C8" s="83">
        <v>38</v>
      </c>
      <c r="D8" s="81" t="s">
        <v>39</v>
      </c>
      <c r="E8" s="82">
        <v>38</v>
      </c>
      <c r="F8" s="56">
        <f>154.4*0.038*1.33</f>
        <v>7.803376000000001</v>
      </c>
      <c r="G8" s="8">
        <v>83.79</v>
      </c>
      <c r="H8" s="8">
        <v>4.67</v>
      </c>
      <c r="I8" s="8">
        <v>1.79</v>
      </c>
      <c r="J8" s="9">
        <v>12.12</v>
      </c>
    </row>
    <row r="9" spans="1:10" ht="15.6" x14ac:dyDescent="0.3">
      <c r="A9" s="6"/>
      <c r="B9" s="29" t="s">
        <v>16</v>
      </c>
      <c r="C9" s="80" t="s">
        <v>20</v>
      </c>
      <c r="D9" s="81" t="s">
        <v>21</v>
      </c>
      <c r="E9" s="82">
        <v>20</v>
      </c>
      <c r="F9" s="56">
        <f>52.37*0.02</f>
        <v>1.0473999999999999</v>
      </c>
      <c r="G9" s="8">
        <v>42</v>
      </c>
      <c r="H9" s="8">
        <v>0.98</v>
      </c>
      <c r="I9" s="8">
        <v>0.2</v>
      </c>
      <c r="J9" s="9">
        <v>8.9600000000000009</v>
      </c>
    </row>
    <row r="10" spans="1:10" ht="15.6" x14ac:dyDescent="0.3">
      <c r="A10" s="6"/>
      <c r="B10" s="50" t="s">
        <v>17</v>
      </c>
      <c r="C10" s="80" t="s">
        <v>20</v>
      </c>
      <c r="D10" s="81" t="s">
        <v>35</v>
      </c>
      <c r="E10" s="82">
        <v>21</v>
      </c>
      <c r="F10" s="56">
        <v>0.89</v>
      </c>
      <c r="G10" s="8">
        <f>47*21/20</f>
        <v>49.35</v>
      </c>
      <c r="H10" s="8">
        <f>1.52*21/20</f>
        <v>1.5960000000000001</v>
      </c>
      <c r="I10" s="8">
        <f>0.16*21/20</f>
        <v>0.16799999999999998</v>
      </c>
      <c r="J10" s="9">
        <f>9.84*21/20</f>
        <v>10.331999999999999</v>
      </c>
    </row>
    <row r="11" spans="1:10" ht="16.2" thickBot="1" x14ac:dyDescent="0.35">
      <c r="A11" s="52"/>
      <c r="B11" s="53"/>
      <c r="C11" s="84"/>
      <c r="D11" s="85"/>
      <c r="E11" s="86"/>
      <c r="F11" s="87">
        <f>SUM(F4:F10)</f>
        <v>77.995775999999992</v>
      </c>
      <c r="G11" s="54">
        <f>SUM(G4:G10)</f>
        <v>559.14</v>
      </c>
      <c r="H11" s="54">
        <f>SUM(H4:H10)</f>
        <v>17.892666666666667</v>
      </c>
      <c r="I11" s="54">
        <f>SUM(I4:I10)</f>
        <v>22.074666666666662</v>
      </c>
      <c r="J11" s="68">
        <f>SUM(J4:J10)</f>
        <v>69.872</v>
      </c>
    </row>
    <row r="12" spans="1:10" ht="15.6" x14ac:dyDescent="0.3">
      <c r="A12" s="28"/>
      <c r="B12" s="3" t="s">
        <v>13</v>
      </c>
      <c r="C12" s="98">
        <v>27</v>
      </c>
      <c r="D12" s="99" t="s">
        <v>47</v>
      </c>
      <c r="E12" s="41">
        <v>95</v>
      </c>
      <c r="F12" s="100">
        <f>15.32*95/60</f>
        <v>24.256666666666668</v>
      </c>
      <c r="G12" s="101">
        <v>78.33</v>
      </c>
      <c r="H12" s="102">
        <v>1.2</v>
      </c>
      <c r="I12" s="102">
        <v>4.7</v>
      </c>
      <c r="J12" s="103">
        <v>7.7</v>
      </c>
    </row>
    <row r="13" spans="1:10" ht="28.8" x14ac:dyDescent="0.3">
      <c r="A13" s="28"/>
      <c r="B13" s="7" t="s">
        <v>15</v>
      </c>
      <c r="C13" s="46">
        <v>14</v>
      </c>
      <c r="D13" s="47" t="s">
        <v>41</v>
      </c>
      <c r="E13" s="42" t="s">
        <v>40</v>
      </c>
      <c r="F13" s="56">
        <f>38.71*100/90</f>
        <v>43.011111111111113</v>
      </c>
      <c r="G13" s="8">
        <v>234.44</v>
      </c>
      <c r="H13" s="8">
        <v>17.84</v>
      </c>
      <c r="I13" s="8">
        <v>11.67</v>
      </c>
      <c r="J13" s="9">
        <v>11.37</v>
      </c>
    </row>
    <row r="14" spans="1:10" ht="15" customHeight="1" x14ac:dyDescent="0.3">
      <c r="A14" s="28"/>
      <c r="B14" s="29" t="s">
        <v>31</v>
      </c>
      <c r="C14" s="46">
        <v>31</v>
      </c>
      <c r="D14" s="47" t="s">
        <v>54</v>
      </c>
      <c r="E14" s="42" t="s">
        <v>56</v>
      </c>
      <c r="F14" s="56">
        <f>5.26*25/20</f>
        <v>6.5750000000000002</v>
      </c>
      <c r="G14" s="8">
        <v>10.33</v>
      </c>
      <c r="H14" s="8">
        <v>0.28999999999999998</v>
      </c>
      <c r="I14" s="8">
        <v>0.39</v>
      </c>
      <c r="J14" s="9">
        <v>1.36</v>
      </c>
    </row>
    <row r="15" spans="1:10" ht="16.2" customHeight="1" x14ac:dyDescent="0.3">
      <c r="A15" s="28"/>
      <c r="B15" s="7" t="s">
        <v>37</v>
      </c>
      <c r="C15" s="46">
        <v>24</v>
      </c>
      <c r="D15" s="47" t="s">
        <v>50</v>
      </c>
      <c r="E15" s="42" t="s">
        <v>61</v>
      </c>
      <c r="F15" s="56">
        <f>15.33*170/150</f>
        <v>17.373999999999999</v>
      </c>
      <c r="G15" s="8">
        <v>222.84</v>
      </c>
      <c r="H15" s="8">
        <v>8.2100000000000009</v>
      </c>
      <c r="I15" s="8">
        <v>5.15</v>
      </c>
      <c r="J15" s="9">
        <v>35.909999999999997</v>
      </c>
    </row>
    <row r="16" spans="1:10" ht="15.6" x14ac:dyDescent="0.3">
      <c r="A16" s="28"/>
      <c r="B16" s="7" t="s">
        <v>23</v>
      </c>
      <c r="C16" s="46">
        <v>17</v>
      </c>
      <c r="D16" s="47" t="s">
        <v>43</v>
      </c>
      <c r="E16" s="42" t="s">
        <v>32</v>
      </c>
      <c r="F16" s="56">
        <v>5.71</v>
      </c>
      <c r="G16" s="8">
        <v>80</v>
      </c>
      <c r="H16" s="8">
        <v>0.44</v>
      </c>
      <c r="I16" s="8">
        <v>0</v>
      </c>
      <c r="J16" s="9">
        <v>18.899999999999999</v>
      </c>
    </row>
    <row r="17" spans="1:10" ht="15.6" x14ac:dyDescent="0.3">
      <c r="A17" s="28"/>
      <c r="B17" s="7" t="s">
        <v>17</v>
      </c>
      <c r="C17" s="46" t="s">
        <v>20</v>
      </c>
      <c r="D17" s="47" t="s">
        <v>21</v>
      </c>
      <c r="E17" s="42" t="s">
        <v>62</v>
      </c>
      <c r="F17" s="56">
        <f>52.37*0.032</f>
        <v>1.67584</v>
      </c>
      <c r="G17" s="8">
        <f>63*32/30</f>
        <v>67.2</v>
      </c>
      <c r="H17" s="8">
        <f>1.47*32/30</f>
        <v>1.5680000000000001</v>
      </c>
      <c r="I17" s="8">
        <f>0.3*32/30</f>
        <v>0.32</v>
      </c>
      <c r="J17" s="9">
        <f>13.44*32/30</f>
        <v>14.336</v>
      </c>
    </row>
    <row r="18" spans="1:10" ht="15.6" x14ac:dyDescent="0.3">
      <c r="A18" s="28"/>
      <c r="B18" s="13" t="s">
        <v>16</v>
      </c>
      <c r="C18" s="48" t="s">
        <v>53</v>
      </c>
      <c r="D18" s="49" t="s">
        <v>24</v>
      </c>
      <c r="E18" s="43" t="s">
        <v>62</v>
      </c>
      <c r="F18" s="59">
        <f>43.63*0.032</f>
        <v>1.3961600000000001</v>
      </c>
      <c r="G18" s="10">
        <f>75.5*32/30</f>
        <v>80.533333333333331</v>
      </c>
      <c r="H18" s="10">
        <f>2.28*32/30</f>
        <v>2.4319999999999999</v>
      </c>
      <c r="I18" s="10">
        <f>0.24*32/30</f>
        <v>0.25600000000000001</v>
      </c>
      <c r="J18" s="11">
        <f>14.76*32/30</f>
        <v>15.744</v>
      </c>
    </row>
    <row r="19" spans="1:10" ht="16.2" thickBot="1" x14ac:dyDescent="0.35">
      <c r="A19" s="30"/>
      <c r="B19" s="31"/>
      <c r="C19" s="32"/>
      <c r="D19" s="32"/>
      <c r="E19" s="55"/>
      <c r="F19" s="66">
        <f>SUM(F12:F18)</f>
        <v>99.998777777777761</v>
      </c>
      <c r="G19" s="33">
        <f>SUM(G12:G18)</f>
        <v>773.67333333333329</v>
      </c>
      <c r="H19" s="33">
        <f>SUM(H12:H18)</f>
        <v>31.98</v>
      </c>
      <c r="I19" s="33">
        <f>SUM(I12:I18)</f>
        <v>22.486000000000004</v>
      </c>
      <c r="J19" s="34">
        <f>SUM(J12:J18)</f>
        <v>105.32</v>
      </c>
    </row>
    <row r="20" spans="1:10" ht="15.6" x14ac:dyDescent="0.3">
      <c r="A20" s="27"/>
      <c r="B20" s="3" t="s">
        <v>13</v>
      </c>
      <c r="C20" s="98">
        <v>27</v>
      </c>
      <c r="D20" s="99" t="s">
        <v>47</v>
      </c>
      <c r="E20" s="41">
        <v>70</v>
      </c>
      <c r="F20" s="100">
        <f>15.32*70/60</f>
        <v>17.873333333333335</v>
      </c>
      <c r="G20" s="101">
        <f>78.33*70/100</f>
        <v>54.830999999999996</v>
      </c>
      <c r="H20" s="102">
        <f>1.2*70/100</f>
        <v>0.84</v>
      </c>
      <c r="I20" s="102">
        <f>4.7*70/100</f>
        <v>3.29</v>
      </c>
      <c r="J20" s="103">
        <f>7.7*70/100</f>
        <v>5.39</v>
      </c>
    </row>
    <row r="21" spans="1:10" ht="43.2" x14ac:dyDescent="0.3">
      <c r="A21" s="28"/>
      <c r="B21" s="7" t="s">
        <v>14</v>
      </c>
      <c r="C21" s="46">
        <v>22</v>
      </c>
      <c r="D21" s="47" t="s">
        <v>59</v>
      </c>
      <c r="E21" s="71" t="s">
        <v>55</v>
      </c>
      <c r="F21" s="56">
        <f>15.39*230/245+2.45+9.8*1.5</f>
        <v>31.597755102040821</v>
      </c>
      <c r="G21" s="8">
        <v>113</v>
      </c>
      <c r="H21" s="8">
        <v>1.8</v>
      </c>
      <c r="I21" s="8">
        <v>6.09</v>
      </c>
      <c r="J21" s="9">
        <v>9.73</v>
      </c>
    </row>
    <row r="22" spans="1:10" ht="28.8" x14ac:dyDescent="0.3">
      <c r="A22" s="28"/>
      <c r="B22" s="7" t="s">
        <v>15</v>
      </c>
      <c r="C22" s="46">
        <v>14</v>
      </c>
      <c r="D22" s="47" t="s">
        <v>41</v>
      </c>
      <c r="E22" s="42" t="s">
        <v>40</v>
      </c>
      <c r="F22" s="56">
        <f>38.71*100/90</f>
        <v>43.011111111111113</v>
      </c>
      <c r="G22" s="8">
        <v>234.44</v>
      </c>
      <c r="H22" s="8">
        <v>17.84</v>
      </c>
      <c r="I22" s="8">
        <v>11.67</v>
      </c>
      <c r="J22" s="9">
        <v>11.37</v>
      </c>
    </row>
    <row r="23" spans="1:10" ht="13.8" customHeight="1" x14ac:dyDescent="0.3">
      <c r="A23" s="28"/>
      <c r="B23" s="29" t="s">
        <v>31</v>
      </c>
      <c r="C23" s="46">
        <v>31</v>
      </c>
      <c r="D23" s="47" t="s">
        <v>54</v>
      </c>
      <c r="E23" s="42" t="s">
        <v>56</v>
      </c>
      <c r="F23" s="56">
        <f>5.26*25/20</f>
        <v>6.5750000000000002</v>
      </c>
      <c r="G23" s="8">
        <v>10.33</v>
      </c>
      <c r="H23" s="8">
        <v>0.28999999999999998</v>
      </c>
      <c r="I23" s="8">
        <v>0.39</v>
      </c>
      <c r="J23" s="9">
        <v>1.36</v>
      </c>
    </row>
    <row r="24" spans="1:10" ht="15.6" x14ac:dyDescent="0.3">
      <c r="A24" s="28"/>
      <c r="B24" s="7" t="s">
        <v>37</v>
      </c>
      <c r="C24" s="46">
        <v>24</v>
      </c>
      <c r="D24" s="47" t="s">
        <v>50</v>
      </c>
      <c r="E24" s="42" t="s">
        <v>61</v>
      </c>
      <c r="F24" s="56">
        <f>15.33*170/150</f>
        <v>17.373999999999999</v>
      </c>
      <c r="G24" s="8">
        <v>222.84</v>
      </c>
      <c r="H24" s="8">
        <v>8.2100000000000009</v>
      </c>
      <c r="I24" s="8">
        <v>5.15</v>
      </c>
      <c r="J24" s="9">
        <v>35.909999999999997</v>
      </c>
    </row>
    <row r="25" spans="1:10" ht="15.6" x14ac:dyDescent="0.3">
      <c r="A25" s="28"/>
      <c r="B25" s="7" t="s">
        <v>23</v>
      </c>
      <c r="C25" s="46">
        <v>17</v>
      </c>
      <c r="D25" s="47" t="s">
        <v>43</v>
      </c>
      <c r="E25" s="42" t="s">
        <v>32</v>
      </c>
      <c r="F25" s="56">
        <v>5.71</v>
      </c>
      <c r="G25" s="8">
        <v>80</v>
      </c>
      <c r="H25" s="8">
        <v>0.44</v>
      </c>
      <c r="I25" s="8">
        <v>0</v>
      </c>
      <c r="J25" s="9">
        <v>18.899999999999999</v>
      </c>
    </row>
    <row r="26" spans="1:10" ht="15.6" x14ac:dyDescent="0.3">
      <c r="A26" s="28"/>
      <c r="B26" s="7" t="s">
        <v>17</v>
      </c>
      <c r="C26" s="46" t="s">
        <v>20</v>
      </c>
      <c r="D26" s="47" t="s">
        <v>21</v>
      </c>
      <c r="E26" s="42" t="s">
        <v>52</v>
      </c>
      <c r="F26" s="56">
        <v>1.55</v>
      </c>
      <c r="G26" s="8">
        <f>63*30/30</f>
        <v>63</v>
      </c>
      <c r="H26" s="8">
        <f>1.47*30/30</f>
        <v>1.47</v>
      </c>
      <c r="I26" s="8">
        <f>0.3*30/30</f>
        <v>0.3</v>
      </c>
      <c r="J26" s="9">
        <f>13.44*30/30</f>
        <v>13.44</v>
      </c>
    </row>
    <row r="27" spans="1:10" ht="15.6" x14ac:dyDescent="0.3">
      <c r="A27" s="28"/>
      <c r="B27" s="13" t="s">
        <v>16</v>
      </c>
      <c r="C27" s="48" t="s">
        <v>53</v>
      </c>
      <c r="D27" s="49" t="s">
        <v>24</v>
      </c>
      <c r="E27" s="43" t="s">
        <v>52</v>
      </c>
      <c r="F27" s="59">
        <f>43.63*0.03</f>
        <v>1.3089</v>
      </c>
      <c r="G27" s="10">
        <f>75.5*30/30</f>
        <v>75.5</v>
      </c>
      <c r="H27" s="10">
        <f>2.28*30/30</f>
        <v>2.2799999999999998</v>
      </c>
      <c r="I27" s="10">
        <f>0.24*30/30</f>
        <v>0.23999999999999996</v>
      </c>
      <c r="J27" s="11">
        <f>14.76*30/30</f>
        <v>14.76</v>
      </c>
    </row>
    <row r="28" spans="1:10" ht="16.2" thickBot="1" x14ac:dyDescent="0.35">
      <c r="A28" s="30"/>
      <c r="B28" s="31"/>
      <c r="C28" s="32"/>
      <c r="D28" s="32"/>
      <c r="E28" s="55"/>
      <c r="F28" s="66">
        <f>SUM(F20:F27)</f>
        <v>125.00009954648526</v>
      </c>
      <c r="G28" s="33">
        <f>SUM(G21:G27)</f>
        <v>799.11</v>
      </c>
      <c r="H28" s="33">
        <f>SUM(H21:H27)</f>
        <v>32.33</v>
      </c>
      <c r="I28" s="33">
        <f>SUM(I21:I27)</f>
        <v>23.839999999999996</v>
      </c>
      <c r="J28" s="34">
        <f>SUM(J21:J27)</f>
        <v>105.47</v>
      </c>
    </row>
    <row r="29" spans="1:10" customFormat="1" x14ac:dyDescent="0.3">
      <c r="A29" s="21" t="s">
        <v>28</v>
      </c>
      <c r="E29" s="15"/>
      <c r="F29" s="15"/>
    </row>
    <row r="30" spans="1:10" customFormat="1" x14ac:dyDescent="0.3">
      <c r="A30" s="21" t="s">
        <v>36</v>
      </c>
      <c r="E30" s="15"/>
      <c r="F30" s="15"/>
    </row>
    <row r="31" spans="1:10" customFormat="1" x14ac:dyDescent="0.3">
      <c r="E31" s="15"/>
      <c r="F31" s="15"/>
    </row>
    <row r="32" spans="1:10" customFormat="1" x14ac:dyDescent="0.3">
      <c r="E32" s="15"/>
      <c r="F32" s="15"/>
    </row>
    <row r="33" spans="1:6" customFormat="1" x14ac:dyDescent="0.3">
      <c r="E33" s="15"/>
      <c r="F33" s="15"/>
    </row>
    <row r="38" spans="1:6" x14ac:dyDescent="0.3">
      <c r="A38" s="21"/>
      <c r="B38"/>
      <c r="C38"/>
      <c r="D38"/>
    </row>
    <row r="39" spans="1:6" x14ac:dyDescent="0.3">
      <c r="A39"/>
      <c r="B39"/>
      <c r="C39"/>
      <c r="D39"/>
    </row>
    <row r="40" spans="1:6" x14ac:dyDescent="0.3">
      <c r="A40" s="21"/>
      <c r="B40"/>
      <c r="C40"/>
      <c r="D40"/>
    </row>
  </sheetData>
  <mergeCells count="3">
    <mergeCell ref="B1:D1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J11 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2022-04-26T06:07:45Z</cp:lastPrinted>
  <dcterms:created xsi:type="dcterms:W3CDTF">2015-06-05T18:19:34Z</dcterms:created>
  <dcterms:modified xsi:type="dcterms:W3CDTF">2023-10-03T01:53:30Z</dcterms:modified>
</cp:coreProperties>
</file>