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182AE355-0368-4840-A52F-C3F6EE2F80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J26" i="2" l="1"/>
  <c r="I26" i="2"/>
  <c r="H26" i="2"/>
  <c r="G26" i="2"/>
  <c r="F27" i="2"/>
  <c r="F23" i="2"/>
  <c r="F21" i="2"/>
  <c r="F20" i="2"/>
  <c r="J18" i="2"/>
  <c r="I18" i="2"/>
  <c r="H18" i="2"/>
  <c r="G18" i="2"/>
  <c r="J17" i="2"/>
  <c r="I17" i="2"/>
  <c r="H17" i="2"/>
  <c r="G17" i="2"/>
  <c r="F18" i="2"/>
  <c r="F14" i="2"/>
  <c r="F12" i="2"/>
  <c r="J9" i="2"/>
  <c r="I9" i="2"/>
  <c r="H9" i="2"/>
  <c r="G9" i="2"/>
  <c r="J10" i="2"/>
  <c r="I10" i="2"/>
  <c r="H10" i="2"/>
  <c r="G10" i="2"/>
  <c r="F9" i="2"/>
  <c r="F10" i="2"/>
  <c r="F8" i="2"/>
  <c r="F7" i="2"/>
  <c r="F4" i="2"/>
  <c r="F39" i="1"/>
  <c r="F40" i="1"/>
  <c r="I30" i="1"/>
  <c r="H30" i="1"/>
  <c r="G30" i="1"/>
  <c r="J33" i="1"/>
  <c r="I33" i="1"/>
  <c r="H33" i="1"/>
  <c r="G33" i="1"/>
  <c r="J32" i="1"/>
  <c r="I32" i="1"/>
  <c r="H32" i="1"/>
  <c r="G32" i="1"/>
  <c r="F33" i="1"/>
  <c r="F32" i="1"/>
  <c r="F30" i="1"/>
  <c r="J23" i="1"/>
  <c r="I23" i="1"/>
  <c r="H23" i="1"/>
  <c r="G23" i="1"/>
  <c r="J22" i="1"/>
  <c r="I22" i="1"/>
  <c r="H22" i="1"/>
  <c r="G22" i="1"/>
  <c r="F22" i="1"/>
  <c r="F23" i="1"/>
  <c r="F16" i="1"/>
  <c r="F17" i="1"/>
  <c r="G15" i="1"/>
  <c r="J13" i="1"/>
  <c r="I13" i="1"/>
  <c r="H13" i="1"/>
  <c r="G13" i="1"/>
  <c r="F13" i="1"/>
  <c r="F6" i="1"/>
  <c r="F24" i="1" l="1"/>
  <c r="F19" i="2"/>
  <c r="F36" i="1"/>
  <c r="J27" i="2"/>
  <c r="I27" i="2"/>
  <c r="H27" i="2"/>
  <c r="G27" i="2"/>
  <c r="F24" i="2"/>
  <c r="F15" i="2" l="1"/>
  <c r="F46" i="1"/>
  <c r="F45" i="1"/>
  <c r="F31" i="1"/>
  <c r="F10" i="1"/>
  <c r="F9" i="1"/>
  <c r="F8" i="1"/>
  <c r="F7" i="1"/>
  <c r="G28" i="2"/>
  <c r="G19" i="2"/>
  <c r="J47" i="1"/>
  <c r="I47" i="1"/>
  <c r="H47" i="1"/>
  <c r="G47" i="1"/>
  <c r="F11" i="2" l="1"/>
  <c r="F28" i="2" l="1"/>
  <c r="J19" i="2"/>
  <c r="I19" i="2"/>
  <c r="H19" i="2"/>
  <c r="H28" i="2" l="1"/>
  <c r="I28" i="2"/>
  <c r="J28" i="2"/>
  <c r="G11" i="2"/>
  <c r="G24" i="1" l="1"/>
  <c r="G38" i="1" l="1"/>
  <c r="J11" i="2" l="1"/>
  <c r="I11" i="2"/>
  <c r="H11" i="2"/>
  <c r="H38" i="1"/>
  <c r="J38" i="1"/>
  <c r="I38" i="1"/>
  <c r="I34" i="1"/>
  <c r="H34" i="1"/>
  <c r="G34" i="1"/>
  <c r="J34" i="1" l="1"/>
  <c r="J11" i="1"/>
  <c r="I11" i="1"/>
  <c r="H11" i="1"/>
  <c r="G11" i="1"/>
  <c r="J24" i="1" l="1"/>
  <c r="I24" i="1"/>
  <c r="H24" i="1"/>
  <c r="J15" i="1"/>
  <c r="I15" i="1"/>
  <c r="H15" i="1"/>
</calcChain>
</file>

<file path=xl/sharedStrings.xml><?xml version="1.0" encoding="utf-8"?>
<sst xmlns="http://schemas.openxmlformats.org/spreadsheetml/2006/main" count="224" uniqueCount="71">
  <si>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</si>
  <si>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</si>
  <si>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</si>
  <si>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</si>
  <si>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</si>
  <si>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</si>
  <si>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</si>
  <si>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</si>
  <si>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</si>
  <si>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</si>
  <si>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</si>
  <si>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</si>
  <si>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</si>
  <si>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</si>
  <si>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</si>
  <si>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</si>
  <si>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</si>
  <si>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</si>
  <si>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</si>
  <si>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</si>
  <si>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</si>
  <si>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</si>
  <si>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</si>
  <si>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</si>
  <si>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</si>
  <si>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</si>
  <si>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</si>
  <si>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</si>
  <si>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</si>
  <si>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</si>
  <si>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</si>
  <si>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гарнир</t>
  </si>
  <si>
    <t>150</t>
  </si>
  <si>
    <t>180</t>
  </si>
  <si>
    <t>Масло сливочное</t>
  </si>
  <si>
    <t>добавки</t>
  </si>
  <si>
    <t>Пицца школьная</t>
  </si>
  <si>
    <t>200</t>
  </si>
  <si>
    <t>100</t>
  </si>
  <si>
    <t xml:space="preserve"> </t>
  </si>
  <si>
    <t>добавка</t>
  </si>
  <si>
    <t>90</t>
  </si>
  <si>
    <t>день 7</t>
  </si>
  <si>
    <t>гарнир.</t>
  </si>
  <si>
    <t>40</t>
  </si>
  <si>
    <t>60</t>
  </si>
  <si>
    <t xml:space="preserve">напиток </t>
  </si>
  <si>
    <t>245/5</t>
  </si>
  <si>
    <t>Каша жидкая молочная рисовая</t>
  </si>
  <si>
    <t>Какао с молоком</t>
  </si>
  <si>
    <t>Сыр</t>
  </si>
  <si>
    <t>Творожное печенье</t>
  </si>
  <si>
    <t>Чай с сахаром</t>
  </si>
  <si>
    <t>Яблоко</t>
  </si>
  <si>
    <t>Кукуруза отварная</t>
  </si>
  <si>
    <t>Щи из свежей капусты с картофелем со сметаной</t>
  </si>
  <si>
    <t>Тефтели из птицы</t>
  </si>
  <si>
    <t>Соус красный отварной</t>
  </si>
  <si>
    <t>20</t>
  </si>
  <si>
    <t>Макаронные изделия отварные с овощами</t>
  </si>
  <si>
    <t>Компот из смеси сухофруктов</t>
  </si>
  <si>
    <t>230</t>
  </si>
  <si>
    <t>80</t>
  </si>
  <si>
    <t>Картофельное пюре</t>
  </si>
  <si>
    <t>Сок</t>
  </si>
  <si>
    <t>Щи из свежей капусты с картофелем со сметаной и мясом</t>
  </si>
  <si>
    <t>240/5/5</t>
  </si>
  <si>
    <t>34</t>
  </si>
  <si>
    <t>35</t>
  </si>
  <si>
    <t>36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</si>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</sst>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1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 applyProtection="1">
      <protection locked="0"/>
    </xf>
    <xf numFmtId="0" fontId="3" fillId="0" borderId="14" xfId="0" applyFont="1" applyBorder="1"/>
    <xf numFmtId="2" fontId="3" fillId="0" borderId="14" xfId="0" applyNumberFormat="1" applyFont="1" applyBorder="1"/>
    <xf numFmtId="2" fontId="3" fillId="0" borderId="15" xfId="0" applyNumberFormat="1" applyFont="1" applyBorder="1"/>
    <xf numFmtId="2" fontId="0" fillId="0" borderId="16" xfId="0" applyNumberFormat="1" applyBorder="1" applyProtection="1"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2" fontId="0" fillId="0" borderId="15" xfId="0" applyNumberFormat="1" applyBorder="1"/>
    <xf numFmtId="49" fontId="6" fillId="0" borderId="6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7" xfId="0" applyBorder="1"/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1" fontId="6" fillId="0" borderId="14" xfId="0" applyNumberFormat="1" applyFont="1" applyBorder="1" applyAlignment="1" applyProtection="1">
      <alignment horizontal="center"/>
      <protection locked="0"/>
    </xf>
    <xf numFmtId="0" fontId="0" fillId="0" borderId="18" xfId="0" applyBorder="1"/>
    <xf numFmtId="0" fontId="2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wrapText="1"/>
      <protection locked="0"/>
    </xf>
    <xf numFmtId="1" fontId="6" fillId="0" borderId="19" xfId="0" applyNumberFormat="1" applyFont="1" applyBorder="1" applyAlignment="1" applyProtection="1">
      <alignment horizontal="center"/>
      <protection locked="0"/>
    </xf>
    <xf numFmtId="2" fontId="0" fillId="0" borderId="19" xfId="0" applyNumberFormat="1" applyBorder="1" applyProtection="1">
      <protection locked="0"/>
    </xf>
    <xf numFmtId="0" fontId="8" fillId="0" borderId="14" xfId="0" applyFon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19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49" fontId="6" fillId="0" borderId="4" xfId="0" applyNumberFormat="1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2" fontId="8" fillId="0" borderId="14" xfId="0" applyNumberFormat="1" applyFont="1" applyBorder="1" applyAlignment="1">
      <alignment horizontal="center"/>
    </xf>
    <xf numFmtId="0" fontId="3" fillId="0" borderId="1" xfId="0" applyFont="1" applyBorder="1"/>
    <xf numFmtId="2" fontId="0" fillId="0" borderId="20" xfId="0" applyNumberFormat="1" applyBorder="1" applyProtection="1">
      <protection locked="0"/>
    </xf>
    <xf numFmtId="0" fontId="0" fillId="0" borderId="12" xfId="0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0" fillId="0" borderId="24" xfId="0" applyBorder="1"/>
    <xf numFmtId="0" fontId="3" fillId="0" borderId="19" xfId="0" applyFont="1" applyBorder="1"/>
    <xf numFmtId="0" fontId="3" fillId="0" borderId="12" xfId="0" applyFont="1" applyBorder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6" fillId="0" borderId="4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0" fontId="2" fillId="0" borderId="24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wrapText="1"/>
      <protection locked="0"/>
    </xf>
    <xf numFmtId="49" fontId="6" fillId="0" borderId="24" xfId="0" applyNumberFormat="1" applyFont="1" applyBorder="1" applyAlignment="1" applyProtection="1">
      <alignment horizontal="center"/>
      <protection locked="0"/>
    </xf>
    <xf numFmtId="2" fontId="0" fillId="0" borderId="24" xfId="0" applyNumberFormat="1" applyBorder="1" applyProtection="1">
      <protection locked="0"/>
    </xf>
    <xf numFmtId="2" fontId="0" fillId="0" borderId="25" xfId="0" applyNumberForma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1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4" fontId="3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51"/>
  <sheetViews>
    <sheetView tabSelected="1" zoomScale="110" zoomScaleNormal="110" workbookViewId="0">
      <selection activeCell="F39" sqref="F39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9.21875" style="14" bestFit="1" customWidth="1"/>
    <col min="6" max="6" width="8.21875" style="14" bestFit="1" customWidth="1"/>
    <col min="7" max="7" width="7.6640625" customWidth="1"/>
    <col min="8" max="8" width="7.44140625" bestFit="1" customWidth="1"/>
    <col min="9" max="9" width="6.5546875" customWidth="1"/>
    <col min="10" max="10" width="10.109375" bestFit="1" customWidth="1"/>
  </cols>
  <sheetData>
    <row r="1" spans="1:12" ht="28.8" customHeight="1" x14ac:dyDescent="0.3">
      <c r="A1" t="s">
        <v>0</v>
      </c>
      <c r="B1" s="98" t="s">
        <v>70</v>
      </c>
      <c r="C1" s="99"/>
      <c r="D1" s="100"/>
      <c r="E1" s="14" t="s">
        <v>26</v>
      </c>
      <c r="F1" s="13"/>
      <c r="H1" s="17" t="s">
        <v>42</v>
      </c>
      <c r="I1" s="103">
        <v>45211</v>
      </c>
      <c r="J1" s="103"/>
    </row>
    <row r="2" spans="1:12" ht="15" thickBot="1" x14ac:dyDescent="0.35">
      <c r="B2" s="1" t="s">
        <v>25</v>
      </c>
    </row>
    <row r="3" spans="1:12" s="15" customFormat="1" ht="29.4" thickBot="1" x14ac:dyDescent="0.35">
      <c r="A3" s="76" t="s">
        <v>1</v>
      </c>
      <c r="B3" s="77" t="s">
        <v>2</v>
      </c>
      <c r="C3" s="77" t="s">
        <v>18</v>
      </c>
      <c r="D3" s="77" t="s">
        <v>3</v>
      </c>
      <c r="E3" s="78" t="s">
        <v>19</v>
      </c>
      <c r="F3" s="78" t="s">
        <v>4</v>
      </c>
      <c r="G3" s="79" t="s">
        <v>5</v>
      </c>
      <c r="H3" s="77" t="s">
        <v>6</v>
      </c>
      <c r="I3" s="77" t="s">
        <v>7</v>
      </c>
      <c r="J3" s="80" t="s">
        <v>8</v>
      </c>
    </row>
    <row r="4" spans="1:12" ht="28.8" x14ac:dyDescent="0.3">
      <c r="A4" s="2" t="s">
        <v>9</v>
      </c>
      <c r="B4" s="86" t="s">
        <v>10</v>
      </c>
      <c r="C4" s="42">
        <v>26</v>
      </c>
      <c r="D4" s="43" t="s">
        <v>48</v>
      </c>
      <c r="E4" s="35" t="s">
        <v>37</v>
      </c>
      <c r="F4" s="63">
        <v>21.14</v>
      </c>
      <c r="G4" s="4">
        <v>202.79</v>
      </c>
      <c r="H4" s="4">
        <v>5.47</v>
      </c>
      <c r="I4" s="4">
        <v>6.11</v>
      </c>
      <c r="J4" s="5">
        <v>31.48</v>
      </c>
      <c r="L4" s="92"/>
    </row>
    <row r="5" spans="1:12" ht="15.6" x14ac:dyDescent="0.3">
      <c r="A5" s="6"/>
      <c r="B5" s="73" t="s">
        <v>11</v>
      </c>
      <c r="C5" s="68">
        <v>36</v>
      </c>
      <c r="D5" s="69" t="s">
        <v>49</v>
      </c>
      <c r="E5" s="70" t="s">
        <v>37</v>
      </c>
      <c r="F5" s="71">
        <v>13.06</v>
      </c>
      <c r="G5" s="11">
        <v>88.41</v>
      </c>
      <c r="H5" s="11">
        <v>3.09</v>
      </c>
      <c r="I5" s="11">
        <v>2.29</v>
      </c>
      <c r="J5" s="29">
        <v>13.87</v>
      </c>
    </row>
    <row r="6" spans="1:12" ht="15.6" x14ac:dyDescent="0.3">
      <c r="A6" s="6"/>
      <c r="B6" s="101" t="s">
        <v>35</v>
      </c>
      <c r="C6" s="44">
        <v>3</v>
      </c>
      <c r="D6" s="45" t="s">
        <v>34</v>
      </c>
      <c r="E6" s="36">
        <v>10</v>
      </c>
      <c r="F6" s="60">
        <f>10.8*10/10</f>
        <v>10.8</v>
      </c>
      <c r="G6" s="8">
        <v>65</v>
      </c>
      <c r="H6" s="8">
        <v>0.08</v>
      </c>
      <c r="I6" s="8">
        <v>7.15</v>
      </c>
      <c r="J6" s="9">
        <v>0.13</v>
      </c>
    </row>
    <row r="7" spans="1:12" ht="15.6" x14ac:dyDescent="0.3">
      <c r="A7" s="6"/>
      <c r="B7" s="102"/>
      <c r="C7" s="44">
        <v>6</v>
      </c>
      <c r="D7" s="45" t="s">
        <v>50</v>
      </c>
      <c r="E7" s="36">
        <v>10</v>
      </c>
      <c r="F7" s="60">
        <f>8.47*10/10</f>
        <v>8.4700000000000006</v>
      </c>
      <c r="G7" s="8">
        <v>35</v>
      </c>
      <c r="H7" s="8">
        <v>2.63</v>
      </c>
      <c r="I7" s="8">
        <v>2.66</v>
      </c>
      <c r="J7" s="9">
        <v>0</v>
      </c>
    </row>
    <row r="8" spans="1:12" ht="15.6" x14ac:dyDescent="0.3">
      <c r="A8" s="6"/>
      <c r="B8" s="88" t="s">
        <v>40</v>
      </c>
      <c r="C8" s="44" t="s">
        <v>20</v>
      </c>
      <c r="D8" s="45" t="s">
        <v>51</v>
      </c>
      <c r="E8" s="36">
        <v>40</v>
      </c>
      <c r="F8" s="60">
        <f>152.4*0.04</f>
        <v>6.0960000000000001</v>
      </c>
      <c r="G8" s="8">
        <v>88.2</v>
      </c>
      <c r="H8" s="8">
        <v>4.92</v>
      </c>
      <c r="I8" s="8">
        <v>1.88</v>
      </c>
      <c r="J8" s="9">
        <v>12.76</v>
      </c>
    </row>
    <row r="9" spans="1:12" ht="15.6" x14ac:dyDescent="0.3">
      <c r="A9" s="6"/>
      <c r="B9" s="12" t="s">
        <v>16</v>
      </c>
      <c r="C9" s="44" t="s">
        <v>20</v>
      </c>
      <c r="D9" s="45" t="s">
        <v>21</v>
      </c>
      <c r="E9" s="36">
        <v>20</v>
      </c>
      <c r="F9" s="60">
        <f>43.64*0.02</f>
        <v>0.87280000000000002</v>
      </c>
      <c r="G9" s="8">
        <v>42</v>
      </c>
      <c r="H9" s="8">
        <v>0.98</v>
      </c>
      <c r="I9" s="8">
        <v>0.2</v>
      </c>
      <c r="J9" s="9">
        <v>8.9600000000000009</v>
      </c>
    </row>
    <row r="10" spans="1:12" ht="15.6" x14ac:dyDescent="0.3">
      <c r="A10" s="6"/>
      <c r="B10" s="7" t="s">
        <v>17</v>
      </c>
      <c r="C10" s="44" t="s">
        <v>20</v>
      </c>
      <c r="D10" s="45" t="s">
        <v>24</v>
      </c>
      <c r="E10" s="36">
        <v>20</v>
      </c>
      <c r="F10" s="60">
        <f>36.36*0.04</f>
        <v>1.4543999999999999</v>
      </c>
      <c r="G10" s="8">
        <v>47</v>
      </c>
      <c r="H10" s="8">
        <v>1.52</v>
      </c>
      <c r="I10" s="8">
        <v>0.16</v>
      </c>
      <c r="J10" s="9">
        <v>9.84</v>
      </c>
    </row>
    <row r="11" spans="1:12" ht="16.2" thickBot="1" x14ac:dyDescent="0.35">
      <c r="A11" s="54"/>
      <c r="B11" s="87"/>
      <c r="C11" s="55"/>
      <c r="D11" s="56"/>
      <c r="E11" s="57"/>
      <c r="F11" s="64">
        <v>58.52</v>
      </c>
      <c r="G11" s="58">
        <f>SUM(G4:G10)</f>
        <v>568.4</v>
      </c>
      <c r="H11" s="58">
        <f>SUM(H4:H10)</f>
        <v>18.689999999999998</v>
      </c>
      <c r="I11" s="58">
        <f>SUM(I4:I10)</f>
        <v>20.45</v>
      </c>
      <c r="J11" s="74">
        <f>SUM(J4:J10)</f>
        <v>77.040000000000006</v>
      </c>
    </row>
    <row r="12" spans="1:12" ht="15.6" x14ac:dyDescent="0.3">
      <c r="A12" s="2" t="s">
        <v>22</v>
      </c>
      <c r="B12" s="3" t="s">
        <v>46</v>
      </c>
      <c r="C12" s="46">
        <v>57</v>
      </c>
      <c r="D12" s="47" t="s">
        <v>52</v>
      </c>
      <c r="E12" s="37">
        <v>200</v>
      </c>
      <c r="F12" s="63">
        <v>1.3</v>
      </c>
      <c r="G12" s="4">
        <v>41</v>
      </c>
      <c r="H12" s="4">
        <v>0</v>
      </c>
      <c r="I12" s="4">
        <v>0</v>
      </c>
      <c r="J12" s="5">
        <v>10.01</v>
      </c>
    </row>
    <row r="13" spans="1:12" ht="15.6" x14ac:dyDescent="0.3">
      <c r="A13" s="6"/>
      <c r="B13" s="10" t="s">
        <v>40</v>
      </c>
      <c r="C13" s="89" t="s">
        <v>20</v>
      </c>
      <c r="D13" s="90" t="s">
        <v>53</v>
      </c>
      <c r="E13" s="91">
        <v>130</v>
      </c>
      <c r="F13" s="71">
        <f>0.13*165</f>
        <v>21.45</v>
      </c>
      <c r="G13" s="11">
        <f>96*130/100</f>
        <v>124.8</v>
      </c>
      <c r="H13" s="11">
        <f>1.5*130/100</f>
        <v>1.95</v>
      </c>
      <c r="I13" s="11">
        <f>0.5*130/100</f>
        <v>0.65</v>
      </c>
      <c r="J13" s="29">
        <f>21*130/100</f>
        <v>27.3</v>
      </c>
    </row>
    <row r="14" spans="1:12" ht="15.6" x14ac:dyDescent="0.3">
      <c r="A14" s="6"/>
      <c r="B14" s="10" t="s">
        <v>40</v>
      </c>
      <c r="C14" s="48">
        <v>56</v>
      </c>
      <c r="D14" s="49" t="s">
        <v>36</v>
      </c>
      <c r="E14" s="38" t="s">
        <v>45</v>
      </c>
      <c r="F14" s="60">
        <v>21.36</v>
      </c>
      <c r="G14" s="8">
        <v>140.4</v>
      </c>
      <c r="H14" s="8">
        <v>7.1</v>
      </c>
      <c r="I14" s="8">
        <v>4.79</v>
      </c>
      <c r="J14" s="9">
        <v>15.44</v>
      </c>
    </row>
    <row r="15" spans="1:12" ht="16.2" thickBot="1" x14ac:dyDescent="0.35">
      <c r="A15" s="50"/>
      <c r="B15" s="31"/>
      <c r="C15" s="51"/>
      <c r="D15" s="52"/>
      <c r="E15" s="53"/>
      <c r="F15" s="65">
        <v>43.9</v>
      </c>
      <c r="G15" s="61">
        <f>SUM(G12:G14)</f>
        <v>306.20000000000005</v>
      </c>
      <c r="H15" s="61">
        <f t="shared" ref="H15:J15" si="0">SUM(H12:H14)</f>
        <v>9.0499999999999989</v>
      </c>
      <c r="I15" s="61">
        <f t="shared" si="0"/>
        <v>5.44</v>
      </c>
      <c r="J15" s="62">
        <f t="shared" si="0"/>
        <v>52.75</v>
      </c>
    </row>
    <row r="16" spans="1:12" ht="15.6" x14ac:dyDescent="0.3">
      <c r="A16" s="2" t="s">
        <v>12</v>
      </c>
      <c r="B16" s="3" t="s">
        <v>13</v>
      </c>
      <c r="C16" s="46">
        <v>1</v>
      </c>
      <c r="D16" s="47" t="s">
        <v>54</v>
      </c>
      <c r="E16" s="35" t="s">
        <v>45</v>
      </c>
      <c r="F16" s="63">
        <f>18.11*60/60</f>
        <v>18.11</v>
      </c>
      <c r="G16" s="4">
        <v>24</v>
      </c>
      <c r="H16" s="4">
        <v>1.86</v>
      </c>
      <c r="I16" s="4">
        <v>0.12</v>
      </c>
      <c r="J16" s="5">
        <v>3.9</v>
      </c>
    </row>
    <row r="17" spans="1:12" ht="28.8" x14ac:dyDescent="0.3">
      <c r="A17" s="6"/>
      <c r="B17" s="7" t="s">
        <v>14</v>
      </c>
      <c r="C17" s="48">
        <v>33</v>
      </c>
      <c r="D17" s="49" t="s">
        <v>55</v>
      </c>
      <c r="E17" s="38" t="s">
        <v>47</v>
      </c>
      <c r="F17" s="60">
        <f>11.59*245/245+1.84</f>
        <v>13.43</v>
      </c>
      <c r="G17" s="8">
        <v>100</v>
      </c>
      <c r="H17" s="8">
        <v>1.82</v>
      </c>
      <c r="I17" s="8">
        <v>6.18</v>
      </c>
      <c r="J17" s="9">
        <v>7.73</v>
      </c>
      <c r="L17" s="92"/>
    </row>
    <row r="18" spans="1:12" ht="15.6" x14ac:dyDescent="0.3">
      <c r="A18" s="6"/>
      <c r="B18" s="7" t="s">
        <v>15</v>
      </c>
      <c r="C18" s="48">
        <v>71</v>
      </c>
      <c r="D18" s="49" t="s">
        <v>56</v>
      </c>
      <c r="E18" s="38" t="s">
        <v>41</v>
      </c>
      <c r="F18" s="60">
        <v>25.78</v>
      </c>
      <c r="G18" s="8">
        <v>211.13</v>
      </c>
      <c r="H18" s="8">
        <v>11.5</v>
      </c>
      <c r="I18" s="8">
        <v>13.55</v>
      </c>
      <c r="J18" s="9">
        <v>10.79</v>
      </c>
    </row>
    <row r="19" spans="1:12" ht="15.6" x14ac:dyDescent="0.3">
      <c r="A19" s="6"/>
      <c r="B19" s="10" t="s">
        <v>40</v>
      </c>
      <c r="C19" s="48">
        <v>31</v>
      </c>
      <c r="D19" s="49" t="s">
        <v>57</v>
      </c>
      <c r="E19" s="38" t="s">
        <v>58</v>
      </c>
      <c r="F19" s="60">
        <v>4.0199999999999996</v>
      </c>
      <c r="G19" s="8">
        <v>10.33</v>
      </c>
      <c r="H19" s="8">
        <v>0.28999999999999998</v>
      </c>
      <c r="I19" s="8">
        <v>0.39</v>
      </c>
      <c r="J19" s="9">
        <v>1.36</v>
      </c>
    </row>
    <row r="20" spans="1:12" ht="28.8" x14ac:dyDescent="0.3">
      <c r="A20" s="6"/>
      <c r="B20" s="7" t="s">
        <v>31</v>
      </c>
      <c r="C20" s="48">
        <v>16</v>
      </c>
      <c r="D20" s="49" t="s">
        <v>59</v>
      </c>
      <c r="E20" s="38" t="s">
        <v>32</v>
      </c>
      <c r="F20" s="60">
        <v>18.96</v>
      </c>
      <c r="G20" s="8">
        <v>159</v>
      </c>
      <c r="H20" s="8">
        <v>4.08</v>
      </c>
      <c r="I20" s="8">
        <v>6.73</v>
      </c>
      <c r="J20" s="9">
        <v>22.48</v>
      </c>
    </row>
    <row r="21" spans="1:12" ht="28.8" x14ac:dyDescent="0.3">
      <c r="A21" s="6"/>
      <c r="B21" s="7" t="s">
        <v>23</v>
      </c>
      <c r="C21" s="48">
        <v>17</v>
      </c>
      <c r="D21" s="49" t="s">
        <v>60</v>
      </c>
      <c r="E21" s="38" t="s">
        <v>37</v>
      </c>
      <c r="F21" s="60">
        <v>4.29</v>
      </c>
      <c r="G21" s="8">
        <v>80</v>
      </c>
      <c r="H21" s="8">
        <v>0.44</v>
      </c>
      <c r="I21" s="8">
        <v>0</v>
      </c>
      <c r="J21" s="9">
        <v>18.899999999999999</v>
      </c>
    </row>
    <row r="22" spans="1:12" ht="15.6" x14ac:dyDescent="0.3">
      <c r="A22" s="6"/>
      <c r="B22" s="7" t="s">
        <v>17</v>
      </c>
      <c r="C22" s="44" t="s">
        <v>20</v>
      </c>
      <c r="D22" s="45" t="s">
        <v>21</v>
      </c>
      <c r="E22" s="38" t="s">
        <v>44</v>
      </c>
      <c r="F22" s="60">
        <f>43.64*0.04</f>
        <v>1.7456</v>
      </c>
      <c r="G22" s="8">
        <f>63*40/30</f>
        <v>84</v>
      </c>
      <c r="H22" s="8">
        <f>1.47*40/30</f>
        <v>1.96</v>
      </c>
      <c r="I22" s="8">
        <f>0.3*40/30</f>
        <v>0.4</v>
      </c>
      <c r="J22" s="9">
        <f>13.44*40/30</f>
        <v>17.920000000000002</v>
      </c>
    </row>
    <row r="23" spans="1:12" ht="15.6" x14ac:dyDescent="0.3">
      <c r="A23" s="6"/>
      <c r="B23" s="12" t="s">
        <v>16</v>
      </c>
      <c r="C23" s="44" t="s">
        <v>20</v>
      </c>
      <c r="D23" s="45" t="s">
        <v>24</v>
      </c>
      <c r="E23" s="39" t="s">
        <v>44</v>
      </c>
      <c r="F23" s="66">
        <f>36.36*0.04</f>
        <v>1.4543999999999999</v>
      </c>
      <c r="G23" s="8">
        <f>70.5*40/30</f>
        <v>94</v>
      </c>
      <c r="H23" s="8">
        <f>2.28*40/30</f>
        <v>3.0399999999999996</v>
      </c>
      <c r="I23" s="8">
        <f>0.24*40/30</f>
        <v>0.32</v>
      </c>
      <c r="J23" s="9">
        <f>14.76*40/30</f>
        <v>19.68</v>
      </c>
    </row>
    <row r="24" spans="1:12" ht="16.2" thickBot="1" x14ac:dyDescent="0.35">
      <c r="A24" s="30"/>
      <c r="B24" s="31"/>
      <c r="C24" s="32"/>
      <c r="D24" s="32"/>
      <c r="E24" s="41"/>
      <c r="F24" s="67">
        <f>SUM(F16:F23)</f>
        <v>87.79000000000002</v>
      </c>
      <c r="G24" s="33">
        <f>SUM(G16:G23)</f>
        <v>762.46</v>
      </c>
      <c r="H24" s="33">
        <f>SUM(H16:H23)</f>
        <v>24.99</v>
      </c>
      <c r="I24" s="33">
        <f>SUM(I16:I23)</f>
        <v>27.69</v>
      </c>
      <c r="J24" s="34">
        <f>SUM(J16:J23)</f>
        <v>102.75999999999999</v>
      </c>
    </row>
    <row r="25" spans="1:12" ht="16.2" thickBot="1" x14ac:dyDescent="0.35">
      <c r="B25" s="1" t="s">
        <v>27</v>
      </c>
      <c r="E25" s="40"/>
      <c r="F25" s="40"/>
    </row>
    <row r="26" spans="1:12" ht="29.4" thickBot="1" x14ac:dyDescent="0.35">
      <c r="A26" s="76" t="s">
        <v>1</v>
      </c>
      <c r="B26" s="77" t="s">
        <v>2</v>
      </c>
      <c r="C26" s="77" t="s">
        <v>18</v>
      </c>
      <c r="D26" s="77" t="s">
        <v>3</v>
      </c>
      <c r="E26" s="78" t="s">
        <v>19</v>
      </c>
      <c r="F26" s="78" t="s">
        <v>4</v>
      </c>
      <c r="G26" s="79" t="s">
        <v>5</v>
      </c>
      <c r="H26" s="77" t="s">
        <v>6</v>
      </c>
      <c r="I26" s="77" t="s">
        <v>7</v>
      </c>
      <c r="J26" s="80" t="s">
        <v>8</v>
      </c>
    </row>
    <row r="27" spans="1:12" ht="28.8" x14ac:dyDescent="0.3">
      <c r="A27" s="2" t="s">
        <v>9</v>
      </c>
      <c r="B27" s="86" t="s">
        <v>10</v>
      </c>
      <c r="C27" s="42">
        <v>26</v>
      </c>
      <c r="D27" s="43" t="s">
        <v>48</v>
      </c>
      <c r="E27" s="35" t="s">
        <v>61</v>
      </c>
      <c r="F27" s="63">
        <v>26.15</v>
      </c>
      <c r="G27" s="4">
        <v>233.21</v>
      </c>
      <c r="H27" s="4">
        <v>6.29</v>
      </c>
      <c r="I27" s="4">
        <v>7.03</v>
      </c>
      <c r="J27" s="5">
        <v>36.200000000000003</v>
      </c>
    </row>
    <row r="28" spans="1:12" ht="15.6" x14ac:dyDescent="0.3">
      <c r="A28" s="6"/>
      <c r="B28" s="73" t="s">
        <v>11</v>
      </c>
      <c r="C28" s="68">
        <v>36</v>
      </c>
      <c r="D28" s="69" t="s">
        <v>49</v>
      </c>
      <c r="E28" s="70" t="s">
        <v>37</v>
      </c>
      <c r="F28" s="71">
        <v>13.06</v>
      </c>
      <c r="G28" s="11">
        <v>88.41</v>
      </c>
      <c r="H28" s="11">
        <v>3.09</v>
      </c>
      <c r="I28" s="11">
        <v>2.29</v>
      </c>
      <c r="J28" s="29">
        <v>13.87</v>
      </c>
    </row>
    <row r="29" spans="1:12" ht="15.6" x14ac:dyDescent="0.3">
      <c r="A29" s="6"/>
      <c r="B29" s="101" t="s">
        <v>35</v>
      </c>
      <c r="C29" s="44">
        <v>3</v>
      </c>
      <c r="D29" s="45" t="s">
        <v>34</v>
      </c>
      <c r="E29" s="36">
        <v>10</v>
      </c>
      <c r="F29" s="60">
        <v>10.8</v>
      </c>
      <c r="G29" s="8">
        <v>65</v>
      </c>
      <c r="H29" s="8">
        <v>0.08</v>
      </c>
      <c r="I29" s="8">
        <v>7.15</v>
      </c>
      <c r="J29" s="9">
        <v>0.13</v>
      </c>
    </row>
    <row r="30" spans="1:12" ht="15.6" x14ac:dyDescent="0.3">
      <c r="A30" s="6"/>
      <c r="B30" s="102"/>
      <c r="C30" s="44">
        <v>6</v>
      </c>
      <c r="D30" s="45" t="s">
        <v>50</v>
      </c>
      <c r="E30" s="36">
        <v>12</v>
      </c>
      <c r="F30" s="60">
        <f>10.02*12/12</f>
        <v>10.02</v>
      </c>
      <c r="G30" s="8">
        <f>42*12/12</f>
        <v>42</v>
      </c>
      <c r="H30" s="8">
        <f>3.16*12/12</f>
        <v>3.16</v>
      </c>
      <c r="I30" s="8">
        <f>3.19*12/12</f>
        <v>3.19</v>
      </c>
      <c r="J30" s="9">
        <v>0</v>
      </c>
    </row>
    <row r="31" spans="1:12" ht="15.6" x14ac:dyDescent="0.3">
      <c r="A31" s="6"/>
      <c r="B31" s="88" t="s">
        <v>40</v>
      </c>
      <c r="C31" s="44" t="s">
        <v>20</v>
      </c>
      <c r="D31" s="45" t="s">
        <v>51</v>
      </c>
      <c r="E31" s="36">
        <v>40</v>
      </c>
      <c r="F31" s="60">
        <f>152.4*0.04</f>
        <v>6.0960000000000001</v>
      </c>
      <c r="G31" s="8">
        <v>88.2</v>
      </c>
      <c r="H31" s="8">
        <v>4.92</v>
      </c>
      <c r="I31" s="8">
        <v>1.88</v>
      </c>
      <c r="J31" s="9">
        <v>12.76</v>
      </c>
    </row>
    <row r="32" spans="1:12" ht="15.6" x14ac:dyDescent="0.3">
      <c r="A32" s="6"/>
      <c r="B32" s="12" t="s">
        <v>16</v>
      </c>
      <c r="C32" s="44" t="s">
        <v>20</v>
      </c>
      <c r="D32" s="45" t="s">
        <v>21</v>
      </c>
      <c r="E32" s="36">
        <v>30</v>
      </c>
      <c r="F32" s="60">
        <f>43.64*0.03</f>
        <v>1.3091999999999999</v>
      </c>
      <c r="G32" s="8">
        <f>63*30/30</f>
        <v>63</v>
      </c>
      <c r="H32" s="8">
        <f>1.47*30/30</f>
        <v>1.47</v>
      </c>
      <c r="I32" s="8">
        <f>0.3*30/30</f>
        <v>0.3</v>
      </c>
      <c r="J32" s="9">
        <f>13.44*30/30</f>
        <v>13.44</v>
      </c>
    </row>
    <row r="33" spans="1:13" ht="15.6" x14ac:dyDescent="0.3">
      <c r="A33" s="6"/>
      <c r="B33" s="7" t="s">
        <v>17</v>
      </c>
      <c r="C33" s="44" t="s">
        <v>20</v>
      </c>
      <c r="D33" s="45" t="s">
        <v>24</v>
      </c>
      <c r="E33" s="36">
        <v>30</v>
      </c>
      <c r="F33" s="60">
        <f>36.36*0.03</f>
        <v>1.0908</v>
      </c>
      <c r="G33" s="8">
        <f>70.5*30/30</f>
        <v>70.5</v>
      </c>
      <c r="H33" s="8">
        <f>2.28*30/30</f>
        <v>2.2799999999999998</v>
      </c>
      <c r="I33" s="8">
        <f>0.24*30/30</f>
        <v>0.23999999999999996</v>
      </c>
      <c r="J33" s="9">
        <f>14.76*30/30</f>
        <v>14.76</v>
      </c>
    </row>
    <row r="34" spans="1:13" ht="16.2" thickBot="1" x14ac:dyDescent="0.35">
      <c r="A34" s="54"/>
      <c r="B34" s="87"/>
      <c r="C34" s="55"/>
      <c r="D34" s="56"/>
      <c r="E34" s="57"/>
      <c r="F34" s="64">
        <v>68.05</v>
      </c>
      <c r="G34" s="58">
        <f>SUM(G27:G33)</f>
        <v>650.32000000000005</v>
      </c>
      <c r="H34" s="58">
        <f>SUM(H27:H33)</f>
        <v>21.29</v>
      </c>
      <c r="I34" s="58">
        <f>SUM(I27:I33)</f>
        <v>22.08</v>
      </c>
      <c r="J34" s="74">
        <f>SUM(J27:J33)</f>
        <v>91.160000000000011</v>
      </c>
    </row>
    <row r="35" spans="1:13" ht="15.6" x14ac:dyDescent="0.3">
      <c r="A35" s="2" t="s">
        <v>22</v>
      </c>
      <c r="B35" s="3" t="s">
        <v>46</v>
      </c>
      <c r="C35" s="46">
        <v>57</v>
      </c>
      <c r="D35" s="47" t="s">
        <v>52</v>
      </c>
      <c r="E35" s="37">
        <v>200</v>
      </c>
      <c r="F35" s="63">
        <v>1.3</v>
      </c>
      <c r="G35" s="4">
        <v>41</v>
      </c>
      <c r="H35" s="4">
        <v>0</v>
      </c>
      <c r="I35" s="4">
        <v>0</v>
      </c>
      <c r="J35" s="5">
        <v>10.01</v>
      </c>
    </row>
    <row r="36" spans="1:13" ht="15.6" x14ac:dyDescent="0.3">
      <c r="A36" s="6"/>
      <c r="B36" s="10" t="s">
        <v>40</v>
      </c>
      <c r="C36" s="89" t="s">
        <v>20</v>
      </c>
      <c r="D36" s="90" t="s">
        <v>53</v>
      </c>
      <c r="E36" s="91">
        <v>160</v>
      </c>
      <c r="F36" s="71">
        <f>0.16*165</f>
        <v>26.400000000000002</v>
      </c>
      <c r="G36" s="11">
        <v>96</v>
      </c>
      <c r="H36" s="11">
        <v>1.5</v>
      </c>
      <c r="I36" s="11">
        <v>0.5</v>
      </c>
      <c r="J36" s="29">
        <v>21</v>
      </c>
    </row>
    <row r="37" spans="1:13" ht="15.6" x14ac:dyDescent="0.3">
      <c r="A37" s="6"/>
      <c r="B37" s="10" t="s">
        <v>40</v>
      </c>
      <c r="C37" s="48">
        <v>56</v>
      </c>
      <c r="D37" s="49" t="s">
        <v>36</v>
      </c>
      <c r="E37" s="38" t="s">
        <v>62</v>
      </c>
      <c r="F37" s="60">
        <v>23.8</v>
      </c>
      <c r="G37" s="8">
        <v>187.2</v>
      </c>
      <c r="H37" s="8">
        <v>9.4700000000000006</v>
      </c>
      <c r="I37" s="8">
        <v>6.39</v>
      </c>
      <c r="J37" s="9">
        <v>20.59</v>
      </c>
    </row>
    <row r="38" spans="1:13" ht="16.2" thickBot="1" x14ac:dyDescent="0.35">
      <c r="A38" s="50"/>
      <c r="B38" s="31"/>
      <c r="C38" s="51"/>
      <c r="D38" s="52"/>
      <c r="E38" s="53"/>
      <c r="F38" s="65">
        <v>51.02</v>
      </c>
      <c r="G38" s="61">
        <f>SUM(G35:G37)</f>
        <v>324.2</v>
      </c>
      <c r="H38" s="61">
        <f t="shared" ref="H38:J38" si="1">SUM(H35:H37)</f>
        <v>10.97</v>
      </c>
      <c r="I38" s="61">
        <f t="shared" si="1"/>
        <v>6.89</v>
      </c>
      <c r="J38" s="62">
        <f t="shared" si="1"/>
        <v>51.599999999999994</v>
      </c>
    </row>
    <row r="39" spans="1:13" ht="15.6" x14ac:dyDescent="0.3">
      <c r="A39" s="2" t="s">
        <v>12</v>
      </c>
      <c r="B39" s="3" t="s">
        <v>13</v>
      </c>
      <c r="C39" s="46">
        <v>1</v>
      </c>
      <c r="D39" s="47" t="s">
        <v>54</v>
      </c>
      <c r="E39" s="35" t="s">
        <v>41</v>
      </c>
      <c r="F39" s="63">
        <f>30.18*90/100</f>
        <v>27.161999999999999</v>
      </c>
      <c r="G39" s="4">
        <v>40</v>
      </c>
      <c r="H39" s="4">
        <v>3.1</v>
      </c>
      <c r="I39" s="4">
        <v>0.2</v>
      </c>
      <c r="J39" s="5">
        <v>6.5</v>
      </c>
    </row>
    <row r="40" spans="1:13" ht="28.8" x14ac:dyDescent="0.3">
      <c r="A40" s="6"/>
      <c r="B40" s="7" t="s">
        <v>14</v>
      </c>
      <c r="C40" s="48">
        <v>33</v>
      </c>
      <c r="D40" s="49" t="s">
        <v>55</v>
      </c>
      <c r="E40" s="38" t="s">
        <v>47</v>
      </c>
      <c r="F40" s="60">
        <f>11.59*245/245+1.84</f>
        <v>13.43</v>
      </c>
      <c r="G40" s="8">
        <v>100</v>
      </c>
      <c r="H40" s="8">
        <v>1.82</v>
      </c>
      <c r="I40" s="8">
        <v>6.18</v>
      </c>
      <c r="J40" s="9">
        <v>7.73</v>
      </c>
      <c r="M40" t="s">
        <v>39</v>
      </c>
    </row>
    <row r="41" spans="1:13" ht="15.6" x14ac:dyDescent="0.3">
      <c r="A41" s="6"/>
      <c r="B41" s="7" t="s">
        <v>15</v>
      </c>
      <c r="C41" s="48">
        <v>71</v>
      </c>
      <c r="D41" s="49" t="s">
        <v>56</v>
      </c>
      <c r="E41" s="38" t="s">
        <v>38</v>
      </c>
      <c r="F41" s="60">
        <v>28.63</v>
      </c>
      <c r="G41" s="8">
        <v>234.59</v>
      </c>
      <c r="H41" s="8">
        <v>12.78</v>
      </c>
      <c r="I41" s="8">
        <v>15.06</v>
      </c>
      <c r="J41" s="9">
        <v>11.99</v>
      </c>
    </row>
    <row r="42" spans="1:13" ht="15.6" x14ac:dyDescent="0.3">
      <c r="A42" s="6"/>
      <c r="B42" s="10" t="s">
        <v>40</v>
      </c>
      <c r="C42" s="48">
        <v>31</v>
      </c>
      <c r="D42" s="49" t="s">
        <v>57</v>
      </c>
      <c r="E42" s="38" t="s">
        <v>58</v>
      </c>
      <c r="F42" s="60">
        <v>4.0199999999999996</v>
      </c>
      <c r="G42" s="8">
        <v>10.33</v>
      </c>
      <c r="H42" s="8">
        <v>0.28999999999999998</v>
      </c>
      <c r="I42" s="8">
        <v>0.39</v>
      </c>
      <c r="J42" s="9">
        <v>1.36</v>
      </c>
    </row>
    <row r="43" spans="1:13" ht="28.8" x14ac:dyDescent="0.3">
      <c r="A43" s="6"/>
      <c r="B43" s="7" t="s">
        <v>31</v>
      </c>
      <c r="C43" s="48">
        <v>16</v>
      </c>
      <c r="D43" s="49" t="s">
        <v>59</v>
      </c>
      <c r="E43" s="38" t="s">
        <v>33</v>
      </c>
      <c r="F43" s="60">
        <v>21.85</v>
      </c>
      <c r="G43" s="8">
        <v>190.8</v>
      </c>
      <c r="H43" s="8">
        <v>4.9000000000000004</v>
      </c>
      <c r="I43" s="8">
        <v>8.08</v>
      </c>
      <c r="J43" s="9">
        <v>26.98</v>
      </c>
    </row>
    <row r="44" spans="1:13" ht="28.8" x14ac:dyDescent="0.3">
      <c r="A44" s="6"/>
      <c r="B44" s="7" t="s">
        <v>23</v>
      </c>
      <c r="C44" s="48">
        <v>17</v>
      </c>
      <c r="D44" s="49" t="s">
        <v>60</v>
      </c>
      <c r="E44" s="38" t="s">
        <v>37</v>
      </c>
      <c r="F44" s="60">
        <v>4.29</v>
      </c>
      <c r="G44" s="8">
        <v>80</v>
      </c>
      <c r="H44" s="8">
        <v>0.44</v>
      </c>
      <c r="I44" s="8">
        <v>0</v>
      </c>
      <c r="J44" s="9">
        <v>18.899999999999999</v>
      </c>
    </row>
    <row r="45" spans="1:13" ht="15.6" x14ac:dyDescent="0.3">
      <c r="A45" s="6"/>
      <c r="B45" s="7" t="s">
        <v>17</v>
      </c>
      <c r="C45" s="44" t="s">
        <v>20</v>
      </c>
      <c r="D45" s="45" t="s">
        <v>21</v>
      </c>
      <c r="E45" s="38" t="s">
        <v>44</v>
      </c>
      <c r="F45" s="60">
        <f>43.64*0.04</f>
        <v>1.7456</v>
      </c>
      <c r="G45" s="8">
        <v>84</v>
      </c>
      <c r="H45" s="8">
        <v>1.96</v>
      </c>
      <c r="I45" s="8">
        <v>0.4</v>
      </c>
      <c r="J45" s="9">
        <v>17.920000000000002</v>
      </c>
    </row>
    <row r="46" spans="1:13" ht="15.6" x14ac:dyDescent="0.3">
      <c r="A46" s="6"/>
      <c r="B46" s="12" t="s">
        <v>16</v>
      </c>
      <c r="C46" s="44" t="s">
        <v>20</v>
      </c>
      <c r="D46" s="45" t="s">
        <v>24</v>
      </c>
      <c r="E46" s="39" t="s">
        <v>44</v>
      </c>
      <c r="F46" s="66">
        <f>36.36*0.04</f>
        <v>1.4543999999999999</v>
      </c>
      <c r="G46" s="8">
        <v>94</v>
      </c>
      <c r="H46" s="8">
        <v>3.04</v>
      </c>
      <c r="I46" s="8">
        <v>0.32</v>
      </c>
      <c r="J46" s="9">
        <v>19.68</v>
      </c>
    </row>
    <row r="47" spans="1:13" s="17" customFormat="1" ht="16.2" thickBot="1" x14ac:dyDescent="0.35">
      <c r="A47" s="30"/>
      <c r="B47" s="31"/>
      <c r="C47" s="32"/>
      <c r="D47" s="32"/>
      <c r="E47" s="41"/>
      <c r="F47" s="67">
        <v>102.06</v>
      </c>
      <c r="G47" s="33">
        <f>SUM(G39:G46)</f>
        <v>833.72</v>
      </c>
      <c r="H47" s="33">
        <f>SUM(H39:H46)</f>
        <v>28.330000000000002</v>
      </c>
      <c r="I47" s="33">
        <f>SUM(I39:I46)</f>
        <v>30.630000000000003</v>
      </c>
      <c r="J47" s="34">
        <f>SUM(J39:J46)</f>
        <v>111.06</v>
      </c>
    </row>
    <row r="49" spans="1:1" x14ac:dyDescent="0.3">
      <c r="A49" s="16" t="s">
        <v>28</v>
      </c>
    </row>
    <row r="51" spans="1:1" x14ac:dyDescent="0.3">
      <c r="A51" s="16" t="s">
        <v>29</v>
      </c>
    </row>
  </sheetData>
  <mergeCells count="4">
    <mergeCell ref="B1:D1"/>
    <mergeCell ref="B6:B7"/>
    <mergeCell ref="B29:B30"/>
    <mergeCell ref="I1:J1"/>
  </mergeCells>
  <pageMargins left="0.23622047244094491" right="0.23622047244094491" top="0.15748031496062992" bottom="0.15748031496062992" header="0.11811023622047245" footer="0.11811023622047245"/>
  <pageSetup paperSize="9" scale="76" orientation="portrait" r:id="rId1"/>
  <ignoredErrors>
    <ignoredError sqref="G38" unlockedFormula="1"/>
    <ignoredError sqref="E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zoomScaleNormal="100" workbookViewId="0">
      <selection activeCell="B1" sqref="B1:D1"/>
    </sheetView>
  </sheetViews>
  <sheetFormatPr defaultRowHeight="14.4" x14ac:dyDescent="0.3"/>
  <cols>
    <col min="1" max="1" width="11.77734375" style="17" bestFit="1" customWidth="1"/>
    <col min="2" max="2" width="11.5546875" style="17" customWidth="1"/>
    <col min="3" max="3" width="7.109375" style="17" bestFit="1" customWidth="1"/>
    <col min="4" max="4" width="24.6640625" style="17" bestFit="1" customWidth="1"/>
    <col min="5" max="5" width="8.109375" style="18" bestFit="1" customWidth="1"/>
    <col min="6" max="6" width="7.109375" style="18" bestFit="1" customWidth="1"/>
    <col min="7" max="7" width="7.6640625" style="17" customWidth="1"/>
    <col min="8" max="8" width="6.109375" style="17" bestFit="1" customWidth="1"/>
    <col min="9" max="9" width="6.5546875" style="17" customWidth="1"/>
    <col min="10" max="10" width="10.109375" style="17" bestFit="1" customWidth="1"/>
    <col min="11" max="16384" width="8.88671875" style="17"/>
  </cols>
  <sheetData>
    <row r="1" spans="1:10" ht="28.8" customHeight="1" x14ac:dyDescent="0.3">
      <c r="A1" s="17" t="s">
        <v>0</v>
      </c>
      <c r="B1" s="98" t="s">
        <v>70</v>
      </c>
      <c r="C1" s="99"/>
      <c r="D1" s="100"/>
      <c r="E1" s="18" t="s">
        <v>26</v>
      </c>
      <c r="F1" s="19"/>
      <c r="H1" s="17" t="s">
        <v>42</v>
      </c>
      <c r="I1" s="103">
        <v>45211</v>
      </c>
      <c r="J1" s="103"/>
    </row>
    <row r="2" spans="1:10" ht="15" thickBot="1" x14ac:dyDescent="0.35">
      <c r="B2" s="20" t="s">
        <v>30</v>
      </c>
    </row>
    <row r="3" spans="1:10" s="21" customFormat="1" ht="29.4" thickBot="1" x14ac:dyDescent="0.35">
      <c r="A3" s="81" t="s">
        <v>1</v>
      </c>
      <c r="B3" s="82" t="s">
        <v>2</v>
      </c>
      <c r="C3" s="82" t="s">
        <v>18</v>
      </c>
      <c r="D3" s="82" t="s">
        <v>3</v>
      </c>
      <c r="E3" s="83" t="s">
        <v>19</v>
      </c>
      <c r="F3" s="83" t="s">
        <v>4</v>
      </c>
      <c r="G3" s="84" t="s">
        <v>5</v>
      </c>
      <c r="H3" s="82" t="s">
        <v>6</v>
      </c>
      <c r="I3" s="82" t="s">
        <v>7</v>
      </c>
      <c r="J3" s="85" t="s">
        <v>8</v>
      </c>
    </row>
    <row r="4" spans="1:10" s="21" customFormat="1" ht="28.8" x14ac:dyDescent="0.3">
      <c r="A4" s="2" t="s">
        <v>9</v>
      </c>
      <c r="B4" s="86" t="s">
        <v>10</v>
      </c>
      <c r="C4" s="42">
        <v>26</v>
      </c>
      <c r="D4" s="43" t="s">
        <v>48</v>
      </c>
      <c r="E4" s="35" t="s">
        <v>37</v>
      </c>
      <c r="F4" s="63">
        <f>28.12*200/200</f>
        <v>28.12</v>
      </c>
      <c r="G4" s="4">
        <v>202.79</v>
      </c>
      <c r="H4" s="4">
        <v>5.47</v>
      </c>
      <c r="I4" s="4">
        <v>6.11</v>
      </c>
      <c r="J4" s="5">
        <v>31.48</v>
      </c>
    </row>
    <row r="5" spans="1:10" ht="16.2" customHeight="1" x14ac:dyDescent="0.3">
      <c r="A5" s="6"/>
      <c r="B5" s="73" t="s">
        <v>11</v>
      </c>
      <c r="C5" s="68">
        <v>36</v>
      </c>
      <c r="D5" s="69" t="s">
        <v>49</v>
      </c>
      <c r="E5" s="70" t="s">
        <v>37</v>
      </c>
      <c r="F5" s="71">
        <v>17.37</v>
      </c>
      <c r="G5" s="11">
        <v>88.41</v>
      </c>
      <c r="H5" s="11">
        <v>3.09</v>
      </c>
      <c r="I5" s="11">
        <v>2.29</v>
      </c>
      <c r="J5" s="29">
        <v>13.87</v>
      </c>
    </row>
    <row r="6" spans="1:10" ht="15.6" x14ac:dyDescent="0.3">
      <c r="A6" s="6"/>
      <c r="B6" s="101" t="s">
        <v>35</v>
      </c>
      <c r="C6" s="44">
        <v>3</v>
      </c>
      <c r="D6" s="45" t="s">
        <v>34</v>
      </c>
      <c r="E6" s="36">
        <v>10</v>
      </c>
      <c r="F6" s="60">
        <v>14.36</v>
      </c>
      <c r="G6" s="8">
        <v>65</v>
      </c>
      <c r="H6" s="8">
        <v>0.08</v>
      </c>
      <c r="I6" s="8">
        <v>7.15</v>
      </c>
      <c r="J6" s="9">
        <v>0.13</v>
      </c>
    </row>
    <row r="7" spans="1:10" ht="14.4" customHeight="1" x14ac:dyDescent="0.3">
      <c r="A7" s="6"/>
      <c r="B7" s="102"/>
      <c r="C7" s="44">
        <v>6</v>
      </c>
      <c r="D7" s="45" t="s">
        <v>50</v>
      </c>
      <c r="E7" s="36">
        <v>10</v>
      </c>
      <c r="F7" s="60">
        <f>11.27*10/10</f>
        <v>11.27</v>
      </c>
      <c r="G7" s="8">
        <v>35</v>
      </c>
      <c r="H7" s="8">
        <v>2.63</v>
      </c>
      <c r="I7" s="8">
        <v>2.66</v>
      </c>
      <c r="J7" s="9">
        <v>0</v>
      </c>
    </row>
    <row r="8" spans="1:10" ht="15.6" x14ac:dyDescent="0.3">
      <c r="A8" s="6"/>
      <c r="B8" s="88" t="s">
        <v>40</v>
      </c>
      <c r="C8" s="44" t="s">
        <v>20</v>
      </c>
      <c r="D8" s="45" t="s">
        <v>51</v>
      </c>
      <c r="E8" s="36">
        <v>20</v>
      </c>
      <c r="F8" s="60">
        <f>152.4*0.02*1.33</f>
        <v>4.0538400000000001</v>
      </c>
      <c r="G8" s="8">
        <v>88.2</v>
      </c>
      <c r="H8" s="8">
        <v>4.92</v>
      </c>
      <c r="I8" s="8">
        <v>1.88</v>
      </c>
      <c r="J8" s="9">
        <v>12.76</v>
      </c>
    </row>
    <row r="9" spans="1:10" ht="15.6" x14ac:dyDescent="0.3">
      <c r="A9" s="6"/>
      <c r="B9" s="12" t="s">
        <v>16</v>
      </c>
      <c r="C9" s="44" t="s">
        <v>20</v>
      </c>
      <c r="D9" s="45" t="s">
        <v>21</v>
      </c>
      <c r="E9" s="36">
        <v>29</v>
      </c>
      <c r="F9" s="60">
        <f>52.37*0.029</f>
        <v>1.5187299999999999</v>
      </c>
      <c r="G9" s="8">
        <f>42*29/20</f>
        <v>60.9</v>
      </c>
      <c r="H9" s="8">
        <f>0.98*29/20</f>
        <v>1.4209999999999998</v>
      </c>
      <c r="I9" s="8">
        <f>0.2*29/20</f>
        <v>0.29000000000000004</v>
      </c>
      <c r="J9" s="9">
        <f>8.96*29/20</f>
        <v>12.992000000000001</v>
      </c>
    </row>
    <row r="10" spans="1:10" ht="15.6" x14ac:dyDescent="0.3">
      <c r="A10" s="6"/>
      <c r="B10" s="7" t="s">
        <v>17</v>
      </c>
      <c r="C10" s="44" t="s">
        <v>20</v>
      </c>
      <c r="D10" s="45" t="s">
        <v>24</v>
      </c>
      <c r="E10" s="36">
        <v>30</v>
      </c>
      <c r="F10" s="60">
        <f>43.63*0.029</f>
        <v>1.2652700000000001</v>
      </c>
      <c r="G10" s="8">
        <f>70.5*30/30</f>
        <v>70.5</v>
      </c>
      <c r="H10" s="8">
        <f>2.28*30/30</f>
        <v>2.2799999999999998</v>
      </c>
      <c r="I10" s="8">
        <f>0.24*30/30</f>
        <v>0.23999999999999996</v>
      </c>
      <c r="J10" s="9">
        <f>14.76*30/30</f>
        <v>14.76</v>
      </c>
    </row>
    <row r="11" spans="1:10" ht="16.2" thickBot="1" x14ac:dyDescent="0.35">
      <c r="A11" s="54"/>
      <c r="B11" s="87"/>
      <c r="C11" s="55"/>
      <c r="D11" s="56"/>
      <c r="E11" s="57"/>
      <c r="F11" s="64">
        <f>SUM(F4:F10)</f>
        <v>77.957840000000004</v>
      </c>
      <c r="G11" s="58">
        <f>SUM(G4:G10)</f>
        <v>610.79999999999995</v>
      </c>
      <c r="H11" s="58">
        <f>SUM(H4:H10)</f>
        <v>19.890999999999998</v>
      </c>
      <c r="I11" s="58">
        <f>SUM(I4:I10)</f>
        <v>20.619999999999997</v>
      </c>
      <c r="J11" s="74">
        <f>SUM(J4:J10)</f>
        <v>85.992000000000004</v>
      </c>
    </row>
    <row r="12" spans="1:10" ht="15.6" x14ac:dyDescent="0.3">
      <c r="A12" s="2"/>
      <c r="B12" s="86" t="s">
        <v>43</v>
      </c>
      <c r="C12" s="42">
        <v>7</v>
      </c>
      <c r="D12" s="43" t="s">
        <v>63</v>
      </c>
      <c r="E12" s="35" t="s">
        <v>33</v>
      </c>
      <c r="F12" s="63">
        <f>27.4*180/180</f>
        <v>27.4</v>
      </c>
      <c r="G12" s="4">
        <v>163</v>
      </c>
      <c r="H12" s="4">
        <v>3.75</v>
      </c>
      <c r="I12" s="4">
        <v>5.47</v>
      </c>
      <c r="J12" s="5">
        <v>21.98</v>
      </c>
    </row>
    <row r="13" spans="1:10" ht="15.6" x14ac:dyDescent="0.3">
      <c r="A13" s="23"/>
      <c r="B13" s="7" t="s">
        <v>15</v>
      </c>
      <c r="C13" s="48">
        <v>71</v>
      </c>
      <c r="D13" s="49" t="s">
        <v>56</v>
      </c>
      <c r="E13" s="38" t="s">
        <v>38</v>
      </c>
      <c r="F13" s="60">
        <v>38.08</v>
      </c>
      <c r="G13" s="8">
        <v>211.13</v>
      </c>
      <c r="H13" s="8">
        <v>11.5</v>
      </c>
      <c r="I13" s="8">
        <v>13.55</v>
      </c>
      <c r="J13" s="9">
        <v>10.79</v>
      </c>
    </row>
    <row r="14" spans="1:10" ht="14.4" customHeight="1" x14ac:dyDescent="0.3">
      <c r="A14" s="23"/>
      <c r="B14" s="10" t="s">
        <v>40</v>
      </c>
      <c r="C14" s="48">
        <v>31</v>
      </c>
      <c r="D14" s="49" t="s">
        <v>57</v>
      </c>
      <c r="E14" s="38" t="s">
        <v>58</v>
      </c>
      <c r="F14" s="60">
        <f>5.35*20/20</f>
        <v>5.35</v>
      </c>
      <c r="G14" s="8">
        <v>10.33</v>
      </c>
      <c r="H14" s="8">
        <v>0.28999999999999998</v>
      </c>
      <c r="I14" s="8">
        <v>0.39</v>
      </c>
      <c r="J14" s="9">
        <v>1.36</v>
      </c>
    </row>
    <row r="15" spans="1:10" ht="14.4" customHeight="1" x14ac:dyDescent="0.3">
      <c r="A15" s="23"/>
      <c r="B15" s="88" t="s">
        <v>40</v>
      </c>
      <c r="C15" s="44" t="s">
        <v>20</v>
      </c>
      <c r="D15" s="45" t="s">
        <v>51</v>
      </c>
      <c r="E15" s="36">
        <v>40</v>
      </c>
      <c r="F15" s="60">
        <f>152.4*0.04*1.33</f>
        <v>8.1076800000000002</v>
      </c>
      <c r="G15" s="8">
        <v>88.2</v>
      </c>
      <c r="H15" s="8">
        <v>4.92</v>
      </c>
      <c r="I15" s="8">
        <v>1.88</v>
      </c>
      <c r="J15" s="9">
        <v>12.76</v>
      </c>
    </row>
    <row r="16" spans="1:10" ht="15.6" x14ac:dyDescent="0.3">
      <c r="A16" s="23"/>
      <c r="B16" s="7" t="s">
        <v>23</v>
      </c>
      <c r="C16" s="48">
        <v>25</v>
      </c>
      <c r="D16" s="49" t="s">
        <v>64</v>
      </c>
      <c r="E16" s="38" t="s">
        <v>37</v>
      </c>
      <c r="F16" s="60">
        <v>17.82</v>
      </c>
      <c r="G16" s="8">
        <v>136</v>
      </c>
      <c r="H16" s="8">
        <v>0.6</v>
      </c>
      <c r="I16" s="8">
        <v>0</v>
      </c>
      <c r="J16" s="9">
        <v>33</v>
      </c>
    </row>
    <row r="17" spans="1:10" ht="15.6" x14ac:dyDescent="0.3">
      <c r="A17" s="23"/>
      <c r="B17" s="7" t="s">
        <v>17</v>
      </c>
      <c r="C17" s="44" t="s">
        <v>20</v>
      </c>
      <c r="D17" s="45" t="s">
        <v>21</v>
      </c>
      <c r="E17" s="38" t="s">
        <v>67</v>
      </c>
      <c r="F17" s="60">
        <v>1.76</v>
      </c>
      <c r="G17" s="8">
        <f>42*34/20</f>
        <v>71.400000000000006</v>
      </c>
      <c r="H17" s="8">
        <f>0.98*34/20</f>
        <v>1.6659999999999999</v>
      </c>
      <c r="I17" s="8">
        <f>0.2*34/20</f>
        <v>0.34</v>
      </c>
      <c r="J17" s="9">
        <f>8.96*34/20</f>
        <v>15.232000000000003</v>
      </c>
    </row>
    <row r="18" spans="1:10" ht="15.6" x14ac:dyDescent="0.3">
      <c r="A18" s="23"/>
      <c r="B18" s="12" t="s">
        <v>16</v>
      </c>
      <c r="C18" s="44" t="s">
        <v>20</v>
      </c>
      <c r="D18" s="45" t="s">
        <v>24</v>
      </c>
      <c r="E18" s="39" t="s">
        <v>67</v>
      </c>
      <c r="F18" s="66">
        <f>43.63*0.034</f>
        <v>1.4834200000000002</v>
      </c>
      <c r="G18" s="8">
        <f>70.5*34/30</f>
        <v>79.900000000000006</v>
      </c>
      <c r="H18" s="8">
        <f>2.28*34/30</f>
        <v>2.5840000000000001</v>
      </c>
      <c r="I18" s="8">
        <f>0.24*34/30</f>
        <v>0.27200000000000002</v>
      </c>
      <c r="J18" s="9">
        <f>14.76*34/30</f>
        <v>16.727999999999998</v>
      </c>
    </row>
    <row r="19" spans="1:10" ht="16.2" thickBot="1" x14ac:dyDescent="0.35">
      <c r="A19" s="24"/>
      <c r="B19" s="25"/>
      <c r="C19" s="26"/>
      <c r="D19" s="26"/>
      <c r="E19" s="59"/>
      <c r="F19" s="72">
        <f>SUM(F12:F18)</f>
        <v>100.00109999999999</v>
      </c>
      <c r="G19" s="27">
        <f>SUM(G12:G18)</f>
        <v>759.95999999999992</v>
      </c>
      <c r="H19" s="27">
        <f>SUM(H12:H18)</f>
        <v>25.310000000000002</v>
      </c>
      <c r="I19" s="27">
        <f>SUM(I12:I18)</f>
        <v>21.901999999999997</v>
      </c>
      <c r="J19" s="28">
        <f>SUM(J12:J18)</f>
        <v>111.84999999999998</v>
      </c>
    </row>
    <row r="20" spans="1:10" ht="43.2" x14ac:dyDescent="0.3">
      <c r="A20" s="22"/>
      <c r="B20" s="3" t="s">
        <v>14</v>
      </c>
      <c r="C20" s="93">
        <v>33</v>
      </c>
      <c r="D20" s="94" t="s">
        <v>65</v>
      </c>
      <c r="E20" s="95" t="s">
        <v>66</v>
      </c>
      <c r="F20" s="63">
        <f>17.87*240/245+2.45+9.8*0.5</f>
        <v>24.85530612244898</v>
      </c>
      <c r="G20" s="96">
        <v>100</v>
      </c>
      <c r="H20" s="96">
        <v>1.82</v>
      </c>
      <c r="I20" s="96">
        <v>6.18</v>
      </c>
      <c r="J20" s="97">
        <v>7.73</v>
      </c>
    </row>
    <row r="21" spans="1:10" ht="15.6" x14ac:dyDescent="0.3">
      <c r="A21" s="23"/>
      <c r="B21" s="75" t="s">
        <v>43</v>
      </c>
      <c r="C21" s="44">
        <v>7</v>
      </c>
      <c r="D21" s="45" t="s">
        <v>63</v>
      </c>
      <c r="E21" s="38" t="s">
        <v>33</v>
      </c>
      <c r="F21" s="71">
        <f>27.4*180/180</f>
        <v>27.4</v>
      </c>
      <c r="G21" s="8">
        <v>163</v>
      </c>
      <c r="H21" s="8">
        <v>3.75</v>
      </c>
      <c r="I21" s="8">
        <v>5.47</v>
      </c>
      <c r="J21" s="9">
        <v>21.98</v>
      </c>
    </row>
    <row r="22" spans="1:10" ht="15.6" x14ac:dyDescent="0.3">
      <c r="A22" s="23"/>
      <c r="B22" s="7" t="s">
        <v>15</v>
      </c>
      <c r="C22" s="48">
        <v>71</v>
      </c>
      <c r="D22" s="49" t="s">
        <v>56</v>
      </c>
      <c r="E22" s="38" t="s">
        <v>38</v>
      </c>
      <c r="F22" s="60">
        <v>38.08</v>
      </c>
      <c r="G22" s="8">
        <v>211.13</v>
      </c>
      <c r="H22" s="8">
        <v>11.5</v>
      </c>
      <c r="I22" s="8">
        <v>13.55</v>
      </c>
      <c r="J22" s="9">
        <v>10.79</v>
      </c>
    </row>
    <row r="23" spans="1:10" ht="15.6" x14ac:dyDescent="0.3">
      <c r="A23" s="23"/>
      <c r="B23" s="10" t="s">
        <v>40</v>
      </c>
      <c r="C23" s="48">
        <v>31</v>
      </c>
      <c r="D23" s="49" t="s">
        <v>57</v>
      </c>
      <c r="E23" s="38" t="s">
        <v>58</v>
      </c>
      <c r="F23" s="60">
        <f>5.35*20/20</f>
        <v>5.35</v>
      </c>
      <c r="G23" s="8">
        <v>10.33</v>
      </c>
      <c r="H23" s="8">
        <v>0.28999999999999998</v>
      </c>
      <c r="I23" s="8">
        <v>0.39</v>
      </c>
      <c r="J23" s="9">
        <v>1.36</v>
      </c>
    </row>
    <row r="24" spans="1:10" ht="13.8" customHeight="1" x14ac:dyDescent="0.3">
      <c r="A24" s="23"/>
      <c r="B24" s="88" t="s">
        <v>40</v>
      </c>
      <c r="C24" s="44" t="s">
        <v>20</v>
      </c>
      <c r="D24" s="45" t="s">
        <v>51</v>
      </c>
      <c r="E24" s="36">
        <v>40</v>
      </c>
      <c r="F24" s="60">
        <f>152.4*0.04*1.33</f>
        <v>8.1076800000000002</v>
      </c>
      <c r="G24" s="8">
        <v>88.2</v>
      </c>
      <c r="H24" s="8">
        <v>4.92</v>
      </c>
      <c r="I24" s="8">
        <v>1.88</v>
      </c>
      <c r="J24" s="9">
        <v>12.76</v>
      </c>
    </row>
    <row r="25" spans="1:10" ht="15.6" x14ac:dyDescent="0.3">
      <c r="A25" s="23"/>
      <c r="B25" s="7" t="s">
        <v>23</v>
      </c>
      <c r="C25" s="48">
        <v>25</v>
      </c>
      <c r="D25" s="49" t="s">
        <v>64</v>
      </c>
      <c r="E25" s="38" t="s">
        <v>37</v>
      </c>
      <c r="F25" s="60">
        <v>17.82</v>
      </c>
      <c r="G25" s="8">
        <v>136</v>
      </c>
      <c r="H25" s="8">
        <v>0.6</v>
      </c>
      <c r="I25" s="8">
        <v>0</v>
      </c>
      <c r="J25" s="9">
        <v>33</v>
      </c>
    </row>
    <row r="26" spans="1:10" ht="15.6" x14ac:dyDescent="0.3">
      <c r="A26" s="23"/>
      <c r="B26" s="7" t="s">
        <v>17</v>
      </c>
      <c r="C26" s="44" t="s">
        <v>20</v>
      </c>
      <c r="D26" s="45" t="s">
        <v>21</v>
      </c>
      <c r="E26" s="38" t="s">
        <v>68</v>
      </c>
      <c r="F26" s="60">
        <v>1.82</v>
      </c>
      <c r="G26" s="8">
        <f>63*35/30</f>
        <v>73.5</v>
      </c>
      <c r="H26" s="8">
        <f>1.47*35/30</f>
        <v>1.7149999999999999</v>
      </c>
      <c r="I26" s="8">
        <f>0.3*35/30</f>
        <v>0.35</v>
      </c>
      <c r="J26" s="9">
        <f>13.44*35/30</f>
        <v>15.68</v>
      </c>
    </row>
    <row r="27" spans="1:10" ht="15.6" x14ac:dyDescent="0.3">
      <c r="A27" s="23"/>
      <c r="B27" s="12" t="s">
        <v>16</v>
      </c>
      <c r="C27" s="44" t="s">
        <v>20</v>
      </c>
      <c r="D27" s="45" t="s">
        <v>24</v>
      </c>
      <c r="E27" s="39" t="s">
        <v>69</v>
      </c>
      <c r="F27" s="66">
        <f>43.63*0.036</f>
        <v>1.5706800000000001</v>
      </c>
      <c r="G27" s="8">
        <f>70.5*36/30</f>
        <v>84.6</v>
      </c>
      <c r="H27" s="8">
        <f>2.28*36/30</f>
        <v>2.7359999999999998</v>
      </c>
      <c r="I27" s="8">
        <f>0.24*36/30</f>
        <v>0.28800000000000003</v>
      </c>
      <c r="J27" s="9">
        <f>14.76*36/30</f>
        <v>17.712</v>
      </c>
    </row>
    <row r="28" spans="1:10" ht="16.2" thickBot="1" x14ac:dyDescent="0.35">
      <c r="A28" s="24"/>
      <c r="B28" s="25"/>
      <c r="C28" s="26"/>
      <c r="D28" s="26"/>
      <c r="E28" s="59"/>
      <c r="F28" s="72">
        <f>SUM(F20:F27)</f>
        <v>125.00366612244896</v>
      </c>
      <c r="G28" s="27">
        <f>SUM(G20:G27)</f>
        <v>866.76</v>
      </c>
      <c r="H28" s="27">
        <f>SUM(H20:H27)</f>
        <v>27.331000000000003</v>
      </c>
      <c r="I28" s="27">
        <f>SUM(I20:I27)</f>
        <v>28.108000000000001</v>
      </c>
      <c r="J28" s="28">
        <f>SUM(J20:J27)</f>
        <v>121.01200000000001</v>
      </c>
    </row>
    <row r="29" spans="1:10" customFormat="1" x14ac:dyDescent="0.3">
      <c r="E29" s="14"/>
      <c r="F29" s="14"/>
    </row>
    <row r="30" spans="1:10" customFormat="1" x14ac:dyDescent="0.3">
      <c r="A30" s="16" t="s">
        <v>28</v>
      </c>
      <c r="E30" s="14"/>
      <c r="F30" s="14"/>
    </row>
    <row r="31" spans="1:10" customFormat="1" x14ac:dyDescent="0.3">
      <c r="E31" s="14"/>
      <c r="F31" s="14"/>
    </row>
    <row r="32" spans="1:10" customFormat="1" x14ac:dyDescent="0.3">
      <c r="A32" s="16" t="s">
        <v>29</v>
      </c>
      <c r="E32" s="14"/>
      <c r="F32" s="14"/>
    </row>
    <row r="33" spans="5:6" customFormat="1" x14ac:dyDescent="0.3">
      <c r="E33" s="14"/>
      <c r="F33" s="14"/>
    </row>
  </sheetData>
  <mergeCells count="3">
    <mergeCell ref="B1:D1"/>
    <mergeCell ref="B6:B7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F15 J11 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2023-09-11T06:25:30Z</cp:lastPrinted>
  <dcterms:created xsi:type="dcterms:W3CDTF">2015-06-05T18:19:34Z</dcterms:created>
  <dcterms:modified xsi:type="dcterms:W3CDTF">2023-10-11T02:33:45Z</dcterms:modified>
</cp:coreProperties>
</file>