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F2B87895-BFE1-4DE8-95D9-6C0C706C2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7" i="1" l="1"/>
  <c r="G38" i="1"/>
  <c r="J22" i="2"/>
  <c r="I22" i="2"/>
  <c r="H22" i="2"/>
  <c r="G22" i="2"/>
  <c r="J21" i="2"/>
  <c r="I21" i="2"/>
  <c r="H21" i="2"/>
  <c r="G21" i="2"/>
  <c r="F22" i="2"/>
  <c r="J19" i="2"/>
  <c r="I19" i="2"/>
  <c r="H19" i="2"/>
  <c r="G19" i="2"/>
  <c r="F19" i="2"/>
  <c r="F18" i="2"/>
  <c r="F17" i="2"/>
  <c r="F39" i="1"/>
  <c r="F17" i="1"/>
  <c r="J15" i="2"/>
  <c r="I15" i="2"/>
  <c r="H15" i="2"/>
  <c r="G15" i="2"/>
  <c r="J14" i="2"/>
  <c r="I14" i="2"/>
  <c r="H14" i="2"/>
  <c r="G14" i="2"/>
  <c r="F15" i="2"/>
  <c r="F12" i="2"/>
  <c r="F16" i="2" l="1"/>
  <c r="F11" i="2"/>
  <c r="J9" i="2"/>
  <c r="I9" i="2"/>
  <c r="H9" i="2"/>
  <c r="G9" i="2"/>
  <c r="J8" i="2"/>
  <c r="I8" i="2"/>
  <c r="H8" i="2"/>
  <c r="G8" i="2"/>
  <c r="F8" i="2"/>
  <c r="F5" i="2"/>
  <c r="F7" i="2"/>
  <c r="F4" i="2"/>
  <c r="F40" i="1"/>
  <c r="F38" i="1"/>
  <c r="J31" i="1"/>
  <c r="I31" i="1"/>
  <c r="H31" i="1"/>
  <c r="G31" i="1"/>
  <c r="J30" i="1"/>
  <c r="I30" i="1"/>
  <c r="H30" i="1"/>
  <c r="G30" i="1"/>
  <c r="G32" i="1" s="1"/>
  <c r="J27" i="1"/>
  <c r="I27" i="1"/>
  <c r="H27" i="1"/>
  <c r="G27" i="1"/>
  <c r="F31" i="1"/>
  <c r="F30" i="1"/>
  <c r="J22" i="1"/>
  <c r="I22" i="1"/>
  <c r="H22" i="1"/>
  <c r="G22" i="1"/>
  <c r="J21" i="1"/>
  <c r="I21" i="1"/>
  <c r="H21" i="1"/>
  <c r="G21" i="1"/>
  <c r="F22" i="1"/>
  <c r="F21" i="1"/>
  <c r="J16" i="1"/>
  <c r="I16" i="1"/>
  <c r="H16" i="1"/>
  <c r="G16" i="1"/>
  <c r="F16" i="1"/>
  <c r="F18" i="1"/>
  <c r="J9" i="1"/>
  <c r="I9" i="1"/>
  <c r="H9" i="1"/>
  <c r="G9" i="1"/>
  <c r="J8" i="1"/>
  <c r="I8" i="1"/>
  <c r="H8" i="1"/>
  <c r="G8" i="1"/>
  <c r="F9" i="1"/>
  <c r="F8" i="1"/>
  <c r="F4" i="1"/>
  <c r="F5" i="1"/>
  <c r="J38" i="1"/>
  <c r="I38" i="1"/>
  <c r="H38" i="1"/>
  <c r="F43" i="1"/>
  <c r="J5" i="1"/>
  <c r="I5" i="1"/>
  <c r="H5" i="1"/>
  <c r="G5" i="1"/>
  <c r="F12" i="1" l="1"/>
  <c r="F44" i="1"/>
  <c r="F34" i="1"/>
  <c r="J35" i="1"/>
  <c r="I35" i="1"/>
  <c r="H35" i="1"/>
  <c r="G35" i="1"/>
  <c r="F35" i="1"/>
  <c r="J13" i="1"/>
  <c r="I13" i="1"/>
  <c r="H13" i="1"/>
  <c r="G13" i="1"/>
  <c r="F13" i="1"/>
  <c r="F36" i="1"/>
  <c r="F29" i="1"/>
  <c r="F14" i="1"/>
  <c r="F7" i="1"/>
  <c r="F10" i="2" l="1"/>
  <c r="F23" i="2"/>
  <c r="G10" i="1"/>
  <c r="H10" i="1" l="1"/>
  <c r="G16" i="2"/>
  <c r="J16" i="2" l="1"/>
  <c r="I16" i="2"/>
  <c r="H16" i="2"/>
  <c r="G23" i="2" l="1"/>
  <c r="H45" i="1" l="1"/>
  <c r="G45" i="1"/>
  <c r="I32" i="1"/>
  <c r="I45" i="1" l="1"/>
  <c r="J45" i="1"/>
  <c r="H32" i="1"/>
  <c r="J32" i="1"/>
  <c r="I10" i="2"/>
  <c r="G10" i="2"/>
  <c r="H10" i="2"/>
  <c r="J10" i="2"/>
  <c r="H37" i="1" l="1"/>
  <c r="J37" i="1"/>
  <c r="I37" i="1"/>
  <c r="G37" i="1"/>
  <c r="J23" i="2" l="1"/>
  <c r="I23" i="2" l="1"/>
  <c r="H23" i="2"/>
  <c r="G15" i="1" l="1"/>
  <c r="J10" i="1"/>
  <c r="G23" i="1" l="1"/>
  <c r="I10" i="1"/>
  <c r="J23" i="1"/>
  <c r="I23" i="1"/>
  <c r="H23" i="1"/>
  <c r="J15" i="1"/>
  <c r="I15" i="1"/>
  <c r="H15" i="1"/>
</calcChain>
</file>

<file path=xl/sharedStrings.xml><?xml version="1.0" encoding="utf-8"?>
<sst xmlns="http://schemas.openxmlformats.org/spreadsheetml/2006/main" count="183" uniqueCount="55">
  <si>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</si>
  <si>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</si>
  <si>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</si>
  <si>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</si>
  <si>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</si>
  <si>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</si>
  <si>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</si>
  <si>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</si>
  <si>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</si>
  <si>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</si>
  <si>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</si>
  <si>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</si>
  <si>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</si>
  <si>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</si>
  <si>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</si>
  <si>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</si>
  <si>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</si>
  <si>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</si>
  <si>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</si>
  <si>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</si>
  <si>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</si>
  <si>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</si>
  <si>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</si>
  <si>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</si>
  <si>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</si>
  <si>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</si>
  <si>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</si>
  <si>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</si>
  <si>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</si>
  <si>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</si>
  <si>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</si>
  <si>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Икра кабачковая</t>
  </si>
  <si>
    <t>добавки</t>
  </si>
  <si>
    <t xml:space="preserve"> </t>
  </si>
  <si>
    <t>Батон</t>
  </si>
  <si>
    <t>Зав.производством __________________________________</t>
  </si>
  <si>
    <t>день 8</t>
  </si>
  <si>
    <t>Творожное печенье</t>
  </si>
  <si>
    <t>Вафли</t>
  </si>
  <si>
    <t>добавка</t>
  </si>
  <si>
    <t>Макаронные изделия отварные с сыром</t>
  </si>
  <si>
    <t>Чай с молоком</t>
  </si>
  <si>
    <t>Молоко кипяченое</t>
  </si>
  <si>
    <t>Яблоко</t>
  </si>
  <si>
    <t>Икра свекольная</t>
  </si>
  <si>
    <t>Курица в соусе с томатом</t>
  </si>
  <si>
    <t>гарнир</t>
  </si>
  <si>
    <t>Рис,пропущенный с томатом</t>
  </si>
  <si>
    <t>Напиток из шиповника</t>
  </si>
  <si>
    <t>240/10</t>
  </si>
  <si>
    <t>Суп картофельный с клецками и мясом</t>
  </si>
  <si>
    <t>45/45</t>
  </si>
  <si>
    <t>Чай с сахаром</t>
  </si>
  <si>
    <t xml:space="preserve">Суп картофельный с клецками 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</si>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</sst>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Protection="1">
      <protection locked="0"/>
    </xf>
    <xf numFmtId="0" fontId="3" fillId="0" borderId="13" xfId="0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0" fillId="0" borderId="15" xfId="0" applyNumberFormat="1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2" fontId="0" fillId="0" borderId="14" xfId="0" applyNumberForma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6" xfId="0" applyBorder="1"/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1" fontId="6" fillId="0" borderId="13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0" fontId="8" fillId="0" borderId="13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3" fillId="0" borderId="6" xfId="0" applyFont="1" applyBorder="1"/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0" fillId="0" borderId="4" xfId="0" applyBorder="1"/>
    <xf numFmtId="1" fontId="6" fillId="0" borderId="4" xfId="0" applyNumberFormat="1" applyFont="1" applyBorder="1" applyAlignment="1" applyProtection="1">
      <alignment horizontal="center"/>
      <protection locked="0"/>
    </xf>
    <xf numFmtId="0" fontId="0" fillId="0" borderId="27" xfId="0" applyBorder="1"/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7"/>
  <sheetViews>
    <sheetView tabSelected="1" zoomScale="110" zoomScaleNormal="110" workbookViewId="0">
      <selection activeCell="F38" sqref="F38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13" bestFit="1" customWidth="1"/>
    <col min="6" max="6" width="8.21875" style="13" bestFit="1" customWidth="1"/>
    <col min="7" max="7" width="7.6640625" customWidth="1"/>
    <col min="8" max="8" width="6.109375" bestFit="1" customWidth="1"/>
    <col min="9" max="9" width="6.5546875" customWidth="1"/>
    <col min="10" max="10" width="7.33203125" customWidth="1"/>
  </cols>
  <sheetData>
    <row r="1" spans="1:10" ht="28.8" customHeight="1" x14ac:dyDescent="0.3">
      <c r="A1" t="s">
        <v>0</v>
      </c>
      <c r="B1" s="92" t="s">
        <v>54</v>
      </c>
      <c r="C1" s="93"/>
      <c r="D1" s="94"/>
      <c r="E1" s="13" t="s">
        <v>26</v>
      </c>
      <c r="F1" s="12"/>
      <c r="H1" t="s">
        <v>36</v>
      </c>
      <c r="I1" s="98">
        <v>45212</v>
      </c>
      <c r="J1" s="98"/>
    </row>
    <row r="2" spans="1:10" ht="15" thickBot="1" x14ac:dyDescent="0.35">
      <c r="B2" s="1" t="s">
        <v>25</v>
      </c>
    </row>
    <row r="3" spans="1:10" s="14" customFormat="1" ht="29.4" thickBot="1" x14ac:dyDescent="0.35">
      <c r="A3" s="68" t="s">
        <v>1</v>
      </c>
      <c r="B3" s="69" t="s">
        <v>2</v>
      </c>
      <c r="C3" s="69" t="s">
        <v>18</v>
      </c>
      <c r="D3" s="69" t="s">
        <v>3</v>
      </c>
      <c r="E3" s="70" t="s">
        <v>19</v>
      </c>
      <c r="F3" s="70" t="s">
        <v>4</v>
      </c>
      <c r="G3" s="71" t="s">
        <v>5</v>
      </c>
      <c r="H3" s="69" t="s">
        <v>6</v>
      </c>
      <c r="I3" s="69" t="s">
        <v>7</v>
      </c>
      <c r="J3" s="72" t="s">
        <v>8</v>
      </c>
    </row>
    <row r="4" spans="1:10" ht="28.8" x14ac:dyDescent="0.3">
      <c r="A4" s="2" t="s">
        <v>9</v>
      </c>
      <c r="B4" s="86" t="s">
        <v>10</v>
      </c>
      <c r="C4" s="87">
        <v>37</v>
      </c>
      <c r="D4" s="88" t="s">
        <v>40</v>
      </c>
      <c r="E4" s="83">
        <v>160</v>
      </c>
      <c r="F4" s="57">
        <f>33.5*160/160</f>
        <v>33.5</v>
      </c>
      <c r="G4" s="4">
        <v>246</v>
      </c>
      <c r="H4" s="4">
        <v>10.9</v>
      </c>
      <c r="I4" s="4">
        <v>10.91</v>
      </c>
      <c r="J4" s="5">
        <v>29.23</v>
      </c>
    </row>
    <row r="5" spans="1:10" ht="15.6" x14ac:dyDescent="0.3">
      <c r="A5" s="6"/>
      <c r="B5" s="73" t="s">
        <v>39</v>
      </c>
      <c r="C5" s="61">
        <v>27</v>
      </c>
      <c r="D5" s="62" t="s">
        <v>31</v>
      </c>
      <c r="E5" s="80">
        <v>60</v>
      </c>
      <c r="F5" s="63">
        <f>11.52*60/60</f>
        <v>11.52</v>
      </c>
      <c r="G5" s="10">
        <f>47*75/60</f>
        <v>58.75</v>
      </c>
      <c r="H5" s="10">
        <f>0.72*75/60</f>
        <v>0.9</v>
      </c>
      <c r="I5" s="10">
        <f>2.82*75/60</f>
        <v>3.5249999999999999</v>
      </c>
      <c r="J5" s="29">
        <f>4.62*75/60</f>
        <v>5.7750000000000004</v>
      </c>
    </row>
    <row r="6" spans="1:10" ht="15.6" x14ac:dyDescent="0.3">
      <c r="A6" s="6"/>
      <c r="B6" s="23" t="s">
        <v>11</v>
      </c>
      <c r="C6" s="36">
        <v>20</v>
      </c>
      <c r="D6" s="37" t="s">
        <v>41</v>
      </c>
      <c r="E6" s="81">
        <v>200</v>
      </c>
      <c r="F6" s="54">
        <v>2.74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6"/>
      <c r="B7" s="23" t="s">
        <v>32</v>
      </c>
      <c r="C7" s="36" t="s">
        <v>20</v>
      </c>
      <c r="D7" s="37" t="s">
        <v>38</v>
      </c>
      <c r="E7" s="81">
        <v>40</v>
      </c>
      <c r="F7" s="54">
        <f>313.92*0.04</f>
        <v>12.556800000000001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6"/>
      <c r="B8" s="73" t="s">
        <v>16</v>
      </c>
      <c r="C8" s="36" t="s">
        <v>20</v>
      </c>
      <c r="D8" s="37" t="s">
        <v>21</v>
      </c>
      <c r="E8" s="81">
        <v>20</v>
      </c>
      <c r="F8" s="54">
        <f>30.3*0.02</f>
        <v>0.60599999999999998</v>
      </c>
      <c r="G8" s="8">
        <f>42*20/20</f>
        <v>42</v>
      </c>
      <c r="H8" s="8">
        <f>0.98*20/20</f>
        <v>0.98000000000000009</v>
      </c>
      <c r="I8" s="8">
        <f>0.2*20/20</f>
        <v>0.2</v>
      </c>
      <c r="J8" s="9">
        <f>8.96*20/20</f>
        <v>8.9600000000000009</v>
      </c>
    </row>
    <row r="9" spans="1:10" ht="15.6" x14ac:dyDescent="0.3">
      <c r="A9" s="6"/>
      <c r="B9" s="43" t="s">
        <v>17</v>
      </c>
      <c r="C9" s="36" t="s">
        <v>20</v>
      </c>
      <c r="D9" s="37" t="s">
        <v>24</v>
      </c>
      <c r="E9" s="81">
        <v>20</v>
      </c>
      <c r="F9" s="54">
        <f>36.36*0.02</f>
        <v>0.72719999999999996</v>
      </c>
      <c r="G9" s="8">
        <f>47*20/20</f>
        <v>47</v>
      </c>
      <c r="H9" s="8">
        <f>1.52*20/20</f>
        <v>1.52</v>
      </c>
      <c r="I9" s="8">
        <f>0.16*22/20</f>
        <v>0.17599999999999999</v>
      </c>
      <c r="J9" s="9">
        <f>9.84*20/20</f>
        <v>9.84</v>
      </c>
    </row>
    <row r="10" spans="1:10" ht="16.2" thickBot="1" x14ac:dyDescent="0.35">
      <c r="A10" s="48"/>
      <c r="B10" s="49"/>
      <c r="C10" s="50"/>
      <c r="D10" s="51"/>
      <c r="E10" s="82"/>
      <c r="F10" s="58">
        <v>58.52</v>
      </c>
      <c r="G10" s="52">
        <f>SUM(G4:G9)</f>
        <v>541.24</v>
      </c>
      <c r="H10" s="52">
        <f>SUM(H4:H9)</f>
        <v>18.260000000000002</v>
      </c>
      <c r="I10" s="52">
        <f>SUM(I4:I9)</f>
        <v>15.821</v>
      </c>
      <c r="J10" s="67">
        <f>SUM(J4:J9)</f>
        <v>83.655000000000001</v>
      </c>
    </row>
    <row r="11" spans="1:10" ht="15.6" x14ac:dyDescent="0.3">
      <c r="A11" s="2" t="s">
        <v>22</v>
      </c>
      <c r="B11" s="3" t="s">
        <v>11</v>
      </c>
      <c r="C11" s="38">
        <v>8</v>
      </c>
      <c r="D11" s="39" t="s">
        <v>42</v>
      </c>
      <c r="E11" s="83">
        <v>200</v>
      </c>
      <c r="F11" s="57">
        <v>17.010000000000002</v>
      </c>
      <c r="G11" s="4">
        <v>124</v>
      </c>
      <c r="H11" s="4">
        <v>5.8</v>
      </c>
      <c r="I11" s="4">
        <v>7</v>
      </c>
      <c r="J11" s="5">
        <v>9.4</v>
      </c>
    </row>
    <row r="12" spans="1:10" ht="15.6" x14ac:dyDescent="0.3">
      <c r="A12" s="6"/>
      <c r="B12" s="23" t="s">
        <v>32</v>
      </c>
      <c r="C12" s="65" t="s">
        <v>20</v>
      </c>
      <c r="D12" s="66" t="s">
        <v>43</v>
      </c>
      <c r="E12" s="80">
        <v>130</v>
      </c>
      <c r="F12" s="63">
        <f>0.13*180</f>
        <v>23.400000000000002</v>
      </c>
      <c r="G12" s="10">
        <v>47</v>
      </c>
      <c r="H12" s="10">
        <v>0.4</v>
      </c>
      <c r="I12" s="10">
        <v>0.4</v>
      </c>
      <c r="J12" s="29">
        <v>9.8000000000000007</v>
      </c>
    </row>
    <row r="13" spans="1:10" ht="15.6" x14ac:dyDescent="0.3">
      <c r="A13" s="6"/>
      <c r="B13" s="23" t="s">
        <v>32</v>
      </c>
      <c r="C13" s="65" t="s">
        <v>20</v>
      </c>
      <c r="D13" s="66" t="s">
        <v>37</v>
      </c>
      <c r="E13" s="80">
        <v>20</v>
      </c>
      <c r="F13" s="63">
        <f>152.4*0.02</f>
        <v>3.048</v>
      </c>
      <c r="G13" s="8">
        <f>96*20/40</f>
        <v>48</v>
      </c>
      <c r="H13" s="8">
        <f>3.04*20/40</f>
        <v>1.52</v>
      </c>
      <c r="I13" s="8">
        <f>0.32*20/40</f>
        <v>0.16</v>
      </c>
      <c r="J13" s="9">
        <f>19.44*20/40</f>
        <v>9.7200000000000006</v>
      </c>
    </row>
    <row r="14" spans="1:10" ht="15.6" x14ac:dyDescent="0.3">
      <c r="A14" s="6"/>
      <c r="B14" s="23" t="s">
        <v>32</v>
      </c>
      <c r="C14" s="40" t="s">
        <v>20</v>
      </c>
      <c r="D14" s="41" t="s">
        <v>34</v>
      </c>
      <c r="E14" s="81">
        <v>50</v>
      </c>
      <c r="F14" s="54">
        <f>45.45*0.05</f>
        <v>2.2725000000000004</v>
      </c>
      <c r="G14" s="8">
        <v>131</v>
      </c>
      <c r="H14" s="8">
        <v>3.75</v>
      </c>
      <c r="I14" s="8">
        <v>1.45</v>
      </c>
      <c r="J14" s="9">
        <v>25.7</v>
      </c>
    </row>
    <row r="15" spans="1:10" ht="16.2" thickBot="1" x14ac:dyDescent="0.35">
      <c r="A15" s="44"/>
      <c r="B15" s="31"/>
      <c r="C15" s="45"/>
      <c r="D15" s="46"/>
      <c r="E15" s="84"/>
      <c r="F15" s="59">
        <v>43.9</v>
      </c>
      <c r="G15" s="55">
        <f>SUM(G11:G14)</f>
        <v>350</v>
      </c>
      <c r="H15" s="55">
        <f>SUM(H11:H14)</f>
        <v>11.47</v>
      </c>
      <c r="I15" s="55">
        <f>SUM(I11:I14)</f>
        <v>9.01</v>
      </c>
      <c r="J15" s="56">
        <f>SUM(J11:J14)</f>
        <v>54.620000000000005</v>
      </c>
    </row>
    <row r="16" spans="1:10" ht="15.6" x14ac:dyDescent="0.3">
      <c r="A16" s="2" t="s">
        <v>12</v>
      </c>
      <c r="B16" s="3" t="s">
        <v>13</v>
      </c>
      <c r="C16" s="38">
        <v>59</v>
      </c>
      <c r="D16" s="39" t="s">
        <v>44</v>
      </c>
      <c r="E16" s="83">
        <v>60</v>
      </c>
      <c r="F16" s="57">
        <f>6.55*60/60</f>
        <v>6.55</v>
      </c>
      <c r="G16" s="4">
        <f>77*60/60</f>
        <v>77</v>
      </c>
      <c r="H16" s="4">
        <f>1.32*60/60</f>
        <v>1.32</v>
      </c>
      <c r="I16" s="4">
        <f>4.54*60/60</f>
        <v>4.54</v>
      </c>
      <c r="J16" s="5">
        <f>6.69*60/60</f>
        <v>6.69</v>
      </c>
    </row>
    <row r="17" spans="1:10" ht="28.8" x14ac:dyDescent="0.3">
      <c r="A17" s="6"/>
      <c r="B17" s="7" t="s">
        <v>14</v>
      </c>
      <c r="C17" s="40">
        <v>55</v>
      </c>
      <c r="D17" s="41" t="s">
        <v>53</v>
      </c>
      <c r="E17" s="81">
        <v>200</v>
      </c>
      <c r="F17" s="54">
        <f>8.41*200/200</f>
        <v>8.41</v>
      </c>
      <c r="G17" s="8">
        <v>148.80000000000001</v>
      </c>
      <c r="H17" s="8">
        <v>3.88</v>
      </c>
      <c r="I17" s="8">
        <v>3.95</v>
      </c>
      <c r="J17" s="9">
        <v>20.02</v>
      </c>
    </row>
    <row r="18" spans="1:10" ht="15.6" x14ac:dyDescent="0.3">
      <c r="A18" s="6"/>
      <c r="B18" s="7" t="s">
        <v>15</v>
      </c>
      <c r="C18" s="40">
        <v>19</v>
      </c>
      <c r="D18" s="41" t="s">
        <v>45</v>
      </c>
      <c r="E18" s="81" t="s">
        <v>51</v>
      </c>
      <c r="F18" s="54">
        <f>54.18*45/53+3.54*45/37</f>
        <v>50.307292197858231</v>
      </c>
      <c r="G18" s="8">
        <v>151</v>
      </c>
      <c r="H18" s="8">
        <v>11.35</v>
      </c>
      <c r="I18" s="8">
        <v>12.51</v>
      </c>
      <c r="J18" s="9">
        <v>3.76</v>
      </c>
    </row>
    <row r="19" spans="1:10" ht="28.8" x14ac:dyDescent="0.3">
      <c r="A19" s="6"/>
      <c r="B19" s="7" t="s">
        <v>46</v>
      </c>
      <c r="C19" s="40">
        <v>45</v>
      </c>
      <c r="D19" s="41" t="s">
        <v>47</v>
      </c>
      <c r="E19" s="81">
        <v>150</v>
      </c>
      <c r="F19" s="54">
        <v>22.65</v>
      </c>
      <c r="G19" s="8">
        <v>210</v>
      </c>
      <c r="H19" s="8">
        <v>3.9</v>
      </c>
      <c r="I19" s="8">
        <v>5.47</v>
      </c>
      <c r="J19" s="9">
        <v>30.19</v>
      </c>
    </row>
    <row r="20" spans="1:10" ht="15.6" x14ac:dyDescent="0.3">
      <c r="A20" s="6"/>
      <c r="B20" s="7" t="s">
        <v>23</v>
      </c>
      <c r="C20" s="40">
        <v>35</v>
      </c>
      <c r="D20" s="41" t="s">
        <v>48</v>
      </c>
      <c r="E20" s="81">
        <v>200</v>
      </c>
      <c r="F20" s="54">
        <v>7.59</v>
      </c>
      <c r="G20" s="8">
        <v>97</v>
      </c>
      <c r="H20" s="8">
        <v>0.68</v>
      </c>
      <c r="I20" s="8">
        <v>0.28000000000000003</v>
      </c>
      <c r="J20" s="9">
        <v>19.64</v>
      </c>
    </row>
    <row r="21" spans="1:10" ht="15.6" x14ac:dyDescent="0.3">
      <c r="A21" s="6"/>
      <c r="B21" s="7" t="s">
        <v>17</v>
      </c>
      <c r="C21" s="40" t="s">
        <v>20</v>
      </c>
      <c r="D21" s="37" t="s">
        <v>21</v>
      </c>
      <c r="E21" s="81">
        <v>20</v>
      </c>
      <c r="F21" s="54">
        <f>43.64*0.02</f>
        <v>0.87280000000000002</v>
      </c>
      <c r="G21" s="8">
        <f>42*20/20</f>
        <v>42</v>
      </c>
      <c r="H21" s="8">
        <f>0.98*20/20</f>
        <v>0.98000000000000009</v>
      </c>
      <c r="I21" s="8">
        <f>0.2*20/20</f>
        <v>0.2</v>
      </c>
      <c r="J21" s="9">
        <f>8.96*20/20</f>
        <v>8.9600000000000009</v>
      </c>
    </row>
    <row r="22" spans="1:10" ht="15.6" x14ac:dyDescent="0.3">
      <c r="A22" s="6"/>
      <c r="B22" s="11" t="s">
        <v>16</v>
      </c>
      <c r="C22" s="42" t="s">
        <v>20</v>
      </c>
      <c r="D22" s="37" t="s">
        <v>24</v>
      </c>
      <c r="E22" s="81">
        <v>20</v>
      </c>
      <c r="F22" s="54">
        <f>36.36*0.02</f>
        <v>0.72719999999999996</v>
      </c>
      <c r="G22" s="8">
        <f>47*20/20</f>
        <v>47</v>
      </c>
      <c r="H22" s="8">
        <f>1.52*20/20</f>
        <v>1.52</v>
      </c>
      <c r="I22" s="8">
        <f>0.16*20/20</f>
        <v>0.16</v>
      </c>
      <c r="J22" s="9">
        <f>9.84*20/20</f>
        <v>9.84</v>
      </c>
    </row>
    <row r="23" spans="1:10" ht="16.2" thickBot="1" x14ac:dyDescent="0.35">
      <c r="A23" s="30"/>
      <c r="B23" s="31"/>
      <c r="C23" s="32"/>
      <c r="D23" s="32"/>
      <c r="E23" s="85"/>
      <c r="F23" s="60">
        <v>87.79</v>
      </c>
      <c r="G23" s="33">
        <f>SUM(G16:G22)</f>
        <v>772.8</v>
      </c>
      <c r="H23" s="33">
        <f>SUM(H16:H22)</f>
        <v>23.63</v>
      </c>
      <c r="I23" s="33">
        <f>SUM(I16:I22)</f>
        <v>27.11</v>
      </c>
      <c r="J23" s="34">
        <f>SUM(J16:J22)</f>
        <v>99.1</v>
      </c>
    </row>
    <row r="24" spans="1:10" ht="16.2" thickBot="1" x14ac:dyDescent="0.35">
      <c r="B24" s="1" t="s">
        <v>27</v>
      </c>
      <c r="E24" s="35"/>
      <c r="F24" s="35"/>
    </row>
    <row r="25" spans="1:10" ht="29.4" thickBot="1" x14ac:dyDescent="0.35">
      <c r="A25" s="68" t="s">
        <v>1</v>
      </c>
      <c r="B25" s="69" t="s">
        <v>2</v>
      </c>
      <c r="C25" s="69" t="s">
        <v>18</v>
      </c>
      <c r="D25" s="69" t="s">
        <v>3</v>
      </c>
      <c r="E25" s="70" t="s">
        <v>19</v>
      </c>
      <c r="F25" s="70" t="s">
        <v>4</v>
      </c>
      <c r="G25" s="71" t="s">
        <v>5</v>
      </c>
      <c r="H25" s="69" t="s">
        <v>6</v>
      </c>
      <c r="I25" s="69" t="s">
        <v>7</v>
      </c>
      <c r="J25" s="72" t="s">
        <v>8</v>
      </c>
    </row>
    <row r="26" spans="1:10" ht="28.8" x14ac:dyDescent="0.3">
      <c r="A26" s="6" t="s">
        <v>9</v>
      </c>
      <c r="B26" s="86" t="s">
        <v>10</v>
      </c>
      <c r="C26" s="87">
        <v>37</v>
      </c>
      <c r="D26" s="88" t="s">
        <v>40</v>
      </c>
      <c r="E26" s="80">
        <v>200</v>
      </c>
      <c r="F26" s="63">
        <v>42.71</v>
      </c>
      <c r="G26" s="10">
        <v>307.5</v>
      </c>
      <c r="H26" s="10">
        <v>13.63</v>
      </c>
      <c r="I26" s="10">
        <v>13.64</v>
      </c>
      <c r="J26" s="29">
        <v>36.54</v>
      </c>
    </row>
    <row r="27" spans="1:10" ht="15.6" x14ac:dyDescent="0.3">
      <c r="A27" s="6"/>
      <c r="B27" s="73" t="s">
        <v>39</v>
      </c>
      <c r="C27" s="61">
        <v>27</v>
      </c>
      <c r="D27" s="62" t="s">
        <v>31</v>
      </c>
      <c r="E27" s="80">
        <v>60</v>
      </c>
      <c r="F27" s="63">
        <f>11.52*60/60</f>
        <v>11.52</v>
      </c>
      <c r="G27" s="10">
        <f>47*75/60</f>
        <v>58.75</v>
      </c>
      <c r="H27" s="10">
        <f>0.72*75/60</f>
        <v>0.9</v>
      </c>
      <c r="I27" s="10">
        <f>2.82*75/60</f>
        <v>3.5249999999999999</v>
      </c>
      <c r="J27" s="29">
        <f>4.62*75/60</f>
        <v>5.7750000000000004</v>
      </c>
    </row>
    <row r="28" spans="1:10" ht="15.6" x14ac:dyDescent="0.3">
      <c r="A28" s="6"/>
      <c r="B28" s="23" t="s">
        <v>11</v>
      </c>
      <c r="C28" s="36">
        <v>20</v>
      </c>
      <c r="D28" s="37" t="s">
        <v>41</v>
      </c>
      <c r="E28" s="81">
        <v>200</v>
      </c>
      <c r="F28" s="54">
        <v>2.74</v>
      </c>
      <c r="G28" s="8">
        <v>51.49</v>
      </c>
      <c r="H28" s="8">
        <v>0.92</v>
      </c>
      <c r="I28" s="8">
        <v>0.69</v>
      </c>
      <c r="J28" s="9">
        <v>10.41</v>
      </c>
    </row>
    <row r="29" spans="1:10" ht="15.6" x14ac:dyDescent="0.3">
      <c r="A29" s="6"/>
      <c r="B29" s="23" t="s">
        <v>32</v>
      </c>
      <c r="C29" s="36" t="s">
        <v>20</v>
      </c>
      <c r="D29" s="37" t="s">
        <v>38</v>
      </c>
      <c r="E29" s="81">
        <v>50</v>
      </c>
      <c r="F29" s="54">
        <f>313.92*0.05</f>
        <v>15.696000000000002</v>
      </c>
      <c r="G29" s="8">
        <v>120</v>
      </c>
      <c r="H29" s="8">
        <v>3.8</v>
      </c>
      <c r="I29" s="8">
        <v>0.4</v>
      </c>
      <c r="J29" s="9">
        <v>24.3</v>
      </c>
    </row>
    <row r="30" spans="1:10" ht="15.6" x14ac:dyDescent="0.3">
      <c r="A30" s="6"/>
      <c r="B30" s="73" t="s">
        <v>16</v>
      </c>
      <c r="C30" s="36" t="s">
        <v>20</v>
      </c>
      <c r="D30" s="37" t="s">
        <v>21</v>
      </c>
      <c r="E30" s="81">
        <v>20</v>
      </c>
      <c r="F30" s="54">
        <f>30.3*0.02</f>
        <v>0.60599999999999998</v>
      </c>
      <c r="G30" s="8">
        <f>42*20/20</f>
        <v>42</v>
      </c>
      <c r="H30" s="8">
        <f>0.98*20/20</f>
        <v>0.98000000000000009</v>
      </c>
      <c r="I30" s="8">
        <f>0.2*20/20</f>
        <v>0.2</v>
      </c>
      <c r="J30" s="9">
        <f>8.96*20/20</f>
        <v>8.9600000000000009</v>
      </c>
    </row>
    <row r="31" spans="1:10" ht="15.6" x14ac:dyDescent="0.3">
      <c r="A31" s="6"/>
      <c r="B31" s="43" t="s">
        <v>17</v>
      </c>
      <c r="C31" s="36" t="s">
        <v>20</v>
      </c>
      <c r="D31" s="37" t="s">
        <v>24</v>
      </c>
      <c r="E31" s="81">
        <v>20</v>
      </c>
      <c r="F31" s="54">
        <f>36.36*0.02</f>
        <v>0.72719999999999996</v>
      </c>
      <c r="G31" s="8">
        <f>47*20/20</f>
        <v>47</v>
      </c>
      <c r="H31" s="8">
        <f>1.52*20/20</f>
        <v>1.52</v>
      </c>
      <c r="I31" s="8">
        <f>0.16*22/20</f>
        <v>0.17599999999999999</v>
      </c>
      <c r="J31" s="9">
        <f>9.84*20/20</f>
        <v>9.84</v>
      </c>
    </row>
    <row r="32" spans="1:10" ht="16.2" thickBot="1" x14ac:dyDescent="0.35">
      <c r="A32" s="48"/>
      <c r="B32" s="49"/>
      <c r="C32" s="50"/>
      <c r="D32" s="51"/>
      <c r="E32" s="82"/>
      <c r="F32" s="58">
        <v>68.05</v>
      </c>
      <c r="G32" s="52">
        <f>SUM(G26:G31)</f>
        <v>626.74</v>
      </c>
      <c r="H32" s="52">
        <f>SUM(H26:H31)</f>
        <v>21.75</v>
      </c>
      <c r="I32" s="52">
        <f>SUM(I26:I31)</f>
        <v>18.630999999999997</v>
      </c>
      <c r="J32" s="67">
        <f>SUM(J26:J31)</f>
        <v>95.824999999999989</v>
      </c>
    </row>
    <row r="33" spans="1:13" ht="15.6" x14ac:dyDescent="0.3">
      <c r="A33" s="2" t="s">
        <v>22</v>
      </c>
      <c r="B33" s="3" t="s">
        <v>11</v>
      </c>
      <c r="C33" s="38">
        <v>8</v>
      </c>
      <c r="D33" s="39" t="s">
        <v>42</v>
      </c>
      <c r="E33" s="83">
        <v>200</v>
      </c>
      <c r="F33" s="57">
        <v>17.010000000000002</v>
      </c>
      <c r="G33" s="4">
        <v>124</v>
      </c>
      <c r="H33" s="4">
        <v>5.8</v>
      </c>
      <c r="I33" s="4">
        <v>7</v>
      </c>
      <c r="J33" s="5">
        <v>9.4</v>
      </c>
    </row>
    <row r="34" spans="1:13" ht="15.6" x14ac:dyDescent="0.3">
      <c r="A34" s="6"/>
      <c r="B34" s="23" t="s">
        <v>32</v>
      </c>
      <c r="C34" s="65" t="s">
        <v>20</v>
      </c>
      <c r="D34" s="66" t="s">
        <v>43</v>
      </c>
      <c r="E34" s="80">
        <v>165</v>
      </c>
      <c r="F34" s="63">
        <f>0.165*180</f>
        <v>29.700000000000003</v>
      </c>
      <c r="G34" s="10">
        <v>47</v>
      </c>
      <c r="H34" s="10">
        <v>0.4</v>
      </c>
      <c r="I34" s="10">
        <v>0.4</v>
      </c>
      <c r="J34" s="29">
        <v>9.8000000000000007</v>
      </c>
    </row>
    <row r="35" spans="1:13" ht="15.6" x14ac:dyDescent="0.3">
      <c r="A35" s="6"/>
      <c r="B35" s="23" t="s">
        <v>32</v>
      </c>
      <c r="C35" s="65" t="s">
        <v>20</v>
      </c>
      <c r="D35" s="66" t="s">
        <v>37</v>
      </c>
      <c r="E35" s="80">
        <v>20</v>
      </c>
      <c r="F35" s="63">
        <f>152.4*0.02</f>
        <v>3.048</v>
      </c>
      <c r="G35" s="8">
        <f>96*20/40</f>
        <v>48</v>
      </c>
      <c r="H35" s="8">
        <f>3.04*20/40</f>
        <v>1.52</v>
      </c>
      <c r="I35" s="8">
        <f>0.32*20/40</f>
        <v>0.16</v>
      </c>
      <c r="J35" s="9">
        <f>19.44*20/40</f>
        <v>9.7200000000000006</v>
      </c>
    </row>
    <row r="36" spans="1:13" ht="15.6" x14ac:dyDescent="0.3">
      <c r="A36" s="6"/>
      <c r="B36" s="23" t="s">
        <v>32</v>
      </c>
      <c r="C36" s="40" t="s">
        <v>20</v>
      </c>
      <c r="D36" s="41" t="s">
        <v>34</v>
      </c>
      <c r="E36" s="81">
        <v>80</v>
      </c>
      <c r="F36" s="54">
        <f>45.45*0.08</f>
        <v>3.6360000000000001</v>
      </c>
      <c r="G36" s="8">
        <v>209.6</v>
      </c>
      <c r="H36" s="8">
        <v>6</v>
      </c>
      <c r="I36" s="8">
        <v>2.3199999999999998</v>
      </c>
      <c r="J36" s="9">
        <v>41.12</v>
      </c>
    </row>
    <row r="37" spans="1:13" ht="16.2" thickBot="1" x14ac:dyDescent="0.35">
      <c r="A37" s="44"/>
      <c r="B37" s="31"/>
      <c r="C37" s="45"/>
      <c r="D37" s="46"/>
      <c r="E37" s="84"/>
      <c r="F37" s="59">
        <v>51.02</v>
      </c>
      <c r="G37" s="55">
        <f>SUM(G33:G36)</f>
        <v>428.6</v>
      </c>
      <c r="H37" s="55">
        <f t="shared" ref="H37:J37" si="0">SUM(H33:H36)</f>
        <v>13.72</v>
      </c>
      <c r="I37" s="55">
        <f t="shared" si="0"/>
        <v>9.8800000000000008</v>
      </c>
      <c r="J37" s="56">
        <f t="shared" si="0"/>
        <v>70.039999999999992</v>
      </c>
    </row>
    <row r="38" spans="1:13" ht="15.6" x14ac:dyDescent="0.3">
      <c r="A38" s="2" t="s">
        <v>12</v>
      </c>
      <c r="B38" s="3" t="s">
        <v>13</v>
      </c>
      <c r="C38" s="38">
        <v>59</v>
      </c>
      <c r="D38" s="39" t="s">
        <v>44</v>
      </c>
      <c r="E38" s="83">
        <v>60</v>
      </c>
      <c r="F38" s="57">
        <f>10.89*60/100</f>
        <v>6.5340000000000007</v>
      </c>
      <c r="G38" s="4">
        <f>128.33*60/100</f>
        <v>76.998000000000005</v>
      </c>
      <c r="H38" s="4">
        <f>2.2*60/100</f>
        <v>1.32</v>
      </c>
      <c r="I38" s="4">
        <f>7.57*60/100</f>
        <v>4.5420000000000007</v>
      </c>
      <c r="J38" s="5">
        <f>11.15*60/100</f>
        <v>6.69</v>
      </c>
    </row>
    <row r="39" spans="1:13" ht="28.8" x14ac:dyDescent="0.3">
      <c r="A39" s="6"/>
      <c r="B39" s="7" t="s">
        <v>14</v>
      </c>
      <c r="C39" s="40">
        <v>55</v>
      </c>
      <c r="D39" s="41" t="s">
        <v>53</v>
      </c>
      <c r="E39" s="81">
        <v>250</v>
      </c>
      <c r="F39" s="54">
        <f>10.32*250/250</f>
        <v>10.32</v>
      </c>
      <c r="G39" s="8">
        <v>186</v>
      </c>
      <c r="H39" s="8">
        <v>4.8499999999999996</v>
      </c>
      <c r="I39" s="8">
        <v>4.9400000000000004</v>
      </c>
      <c r="J39" s="9">
        <v>25.03</v>
      </c>
      <c r="M39" t="s">
        <v>33</v>
      </c>
    </row>
    <row r="40" spans="1:13" ht="15.6" x14ac:dyDescent="0.3">
      <c r="A40" s="6"/>
      <c r="B40" s="7" t="s">
        <v>15</v>
      </c>
      <c r="C40" s="40">
        <v>19</v>
      </c>
      <c r="D40" s="41" t="s">
        <v>45</v>
      </c>
      <c r="E40" s="81" t="s">
        <v>51</v>
      </c>
      <c r="F40" s="54">
        <f>54.18*45/53+3.54*45/37</f>
        <v>50.307292197858231</v>
      </c>
      <c r="G40" s="8">
        <v>167.78</v>
      </c>
      <c r="H40" s="8">
        <v>12.61</v>
      </c>
      <c r="I40" s="8">
        <v>13.9</v>
      </c>
      <c r="J40" s="9">
        <v>4.18</v>
      </c>
    </row>
    <row r="41" spans="1:13" ht="28.8" x14ac:dyDescent="0.3">
      <c r="A41" s="6"/>
      <c r="B41" s="7" t="s">
        <v>46</v>
      </c>
      <c r="C41" s="40">
        <v>45</v>
      </c>
      <c r="D41" s="41" t="s">
        <v>47</v>
      </c>
      <c r="E41" s="81">
        <v>180</v>
      </c>
      <c r="F41" s="54">
        <v>27.13</v>
      </c>
      <c r="G41" s="8">
        <v>252</v>
      </c>
      <c r="H41" s="8">
        <v>4.68</v>
      </c>
      <c r="I41" s="8">
        <v>6.56</v>
      </c>
      <c r="J41" s="9">
        <v>26.23</v>
      </c>
    </row>
    <row r="42" spans="1:13" ht="15.6" x14ac:dyDescent="0.3">
      <c r="A42" s="6"/>
      <c r="B42" s="7" t="s">
        <v>23</v>
      </c>
      <c r="C42" s="40">
        <v>35</v>
      </c>
      <c r="D42" s="41" t="s">
        <v>48</v>
      </c>
      <c r="E42" s="81">
        <v>200</v>
      </c>
      <c r="F42" s="54">
        <v>7.59</v>
      </c>
      <c r="G42" s="8">
        <v>97</v>
      </c>
      <c r="H42" s="8">
        <v>0.68</v>
      </c>
      <c r="I42" s="8">
        <v>0.28000000000000003</v>
      </c>
      <c r="J42" s="9">
        <v>19.64</v>
      </c>
    </row>
    <row r="43" spans="1:13" ht="15.6" x14ac:dyDescent="0.3">
      <c r="A43" s="6"/>
      <c r="B43" s="7" t="s">
        <v>17</v>
      </c>
      <c r="C43" s="40" t="s">
        <v>20</v>
      </c>
      <c r="D43" s="37" t="s">
        <v>21</v>
      </c>
      <c r="E43" s="81">
        <v>20</v>
      </c>
      <c r="F43" s="54">
        <f>30.3*0.02</f>
        <v>0.60599999999999998</v>
      </c>
      <c r="G43" s="8">
        <v>42</v>
      </c>
      <c r="H43" s="8">
        <v>0.98</v>
      </c>
      <c r="I43" s="8">
        <v>0.2</v>
      </c>
      <c r="J43" s="9">
        <v>8.9600000000000009</v>
      </c>
    </row>
    <row r="44" spans="1:13" ht="15.6" x14ac:dyDescent="0.3">
      <c r="A44" s="6"/>
      <c r="B44" s="11" t="s">
        <v>16</v>
      </c>
      <c r="C44" s="42" t="s">
        <v>20</v>
      </c>
      <c r="D44" s="37" t="s">
        <v>24</v>
      </c>
      <c r="E44" s="81">
        <v>20</v>
      </c>
      <c r="F44" s="54">
        <f>36.36*0.02</f>
        <v>0.72719999999999996</v>
      </c>
      <c r="G44" s="8">
        <v>47</v>
      </c>
      <c r="H44" s="8">
        <v>1.52</v>
      </c>
      <c r="I44" s="8">
        <v>0.16</v>
      </c>
      <c r="J44" s="9">
        <v>9.84</v>
      </c>
    </row>
    <row r="45" spans="1:13" s="16" customFormat="1" ht="16.2" thickBot="1" x14ac:dyDescent="0.35">
      <c r="A45" s="30"/>
      <c r="B45" s="31"/>
      <c r="C45" s="32"/>
      <c r="D45" s="32"/>
      <c r="E45" s="85"/>
      <c r="F45" s="60">
        <v>102.06</v>
      </c>
      <c r="G45" s="33">
        <f>SUM(G38:G44)</f>
        <v>868.77800000000002</v>
      </c>
      <c r="H45" s="33">
        <f>SUM(H38:H44)</f>
        <v>26.64</v>
      </c>
      <c r="I45" s="33">
        <f>SUM(I38:I44)</f>
        <v>30.582000000000001</v>
      </c>
      <c r="J45" s="34">
        <f>SUM(J38:J44)</f>
        <v>100.57000000000002</v>
      </c>
    </row>
    <row r="46" spans="1:13" x14ac:dyDescent="0.3">
      <c r="A46" s="15" t="s">
        <v>29</v>
      </c>
    </row>
    <row r="47" spans="1:13" x14ac:dyDescent="0.3">
      <c r="A47" s="15" t="s">
        <v>35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J10 F29 G37:G38 F38:F40 F43:F44 F34:F36 G35 H37:J38 H35:J35 G30:J32 F30:F31 F27:J27 G21:J22 G16:J16 F16:F18 F21:F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workbookViewId="0">
      <selection activeCell="B1" sqref="B1:D1"/>
    </sheetView>
  </sheetViews>
  <sheetFormatPr defaultRowHeight="14.4" x14ac:dyDescent="0.3"/>
  <cols>
    <col min="1" max="1" width="11.77734375" style="16" bestFit="1" customWidth="1"/>
    <col min="2" max="2" width="11.5546875" style="16" customWidth="1"/>
    <col min="3" max="3" width="7.109375" style="16" bestFit="1" customWidth="1"/>
    <col min="4" max="4" width="24.6640625" style="16" bestFit="1" customWidth="1"/>
    <col min="5" max="5" width="8.109375" style="17" bestFit="1" customWidth="1"/>
    <col min="6" max="6" width="7.109375" style="17" bestFit="1" customWidth="1"/>
    <col min="7" max="7" width="7.6640625" style="16" customWidth="1"/>
    <col min="8" max="8" width="6.109375" style="16" bestFit="1" customWidth="1"/>
    <col min="9" max="9" width="6.5546875" style="16" customWidth="1"/>
    <col min="10" max="10" width="10.109375" style="16" bestFit="1" customWidth="1"/>
    <col min="11" max="16384" width="8.88671875" style="16"/>
  </cols>
  <sheetData>
    <row r="1" spans="1:10" ht="28.8" customHeight="1" x14ac:dyDescent="0.3">
      <c r="A1" s="16" t="s">
        <v>0</v>
      </c>
      <c r="B1" s="95" t="s">
        <v>54</v>
      </c>
      <c r="C1" s="96"/>
      <c r="D1" s="97"/>
      <c r="E1" s="17" t="s">
        <v>26</v>
      </c>
      <c r="F1" s="18"/>
      <c r="H1" t="s">
        <v>36</v>
      </c>
      <c r="I1" s="98">
        <v>45212</v>
      </c>
      <c r="J1" s="98"/>
    </row>
    <row r="2" spans="1:10" ht="15" thickBot="1" x14ac:dyDescent="0.35">
      <c r="B2" s="19" t="s">
        <v>30</v>
      </c>
    </row>
    <row r="3" spans="1:10" s="20" customFormat="1" ht="29.4" thickBot="1" x14ac:dyDescent="0.35">
      <c r="A3" s="74" t="s">
        <v>1</v>
      </c>
      <c r="B3" s="75" t="s">
        <v>2</v>
      </c>
      <c r="C3" s="75" t="s">
        <v>18</v>
      </c>
      <c r="D3" s="75" t="s">
        <v>3</v>
      </c>
      <c r="E3" s="76" t="s">
        <v>19</v>
      </c>
      <c r="F3" s="76" t="s">
        <v>4</v>
      </c>
      <c r="G3" s="77" t="s">
        <v>5</v>
      </c>
      <c r="H3" s="75" t="s">
        <v>6</v>
      </c>
      <c r="I3" s="75" t="s">
        <v>7</v>
      </c>
      <c r="J3" s="78" t="s">
        <v>8</v>
      </c>
    </row>
    <row r="4" spans="1:10" s="20" customFormat="1" ht="28.8" x14ac:dyDescent="0.3">
      <c r="A4" s="91" t="s">
        <v>9</v>
      </c>
      <c r="B4" s="86" t="s">
        <v>10</v>
      </c>
      <c r="C4" s="87">
        <v>37</v>
      </c>
      <c r="D4" s="88" t="s">
        <v>40</v>
      </c>
      <c r="E4" s="83">
        <v>160</v>
      </c>
      <c r="F4" s="57">
        <f>44.55*160/160</f>
        <v>44.55</v>
      </c>
      <c r="G4" s="4">
        <v>246</v>
      </c>
      <c r="H4" s="4">
        <v>10.9</v>
      </c>
      <c r="I4" s="4">
        <v>10.91</v>
      </c>
      <c r="J4" s="5">
        <v>29.23</v>
      </c>
    </row>
    <row r="5" spans="1:10" ht="13.8" customHeight="1" x14ac:dyDescent="0.3">
      <c r="A5" s="79"/>
      <c r="B5" s="73" t="s">
        <v>39</v>
      </c>
      <c r="C5" s="61">
        <v>27</v>
      </c>
      <c r="D5" s="62" t="s">
        <v>31</v>
      </c>
      <c r="E5" s="80">
        <v>75</v>
      </c>
      <c r="F5" s="63">
        <f>15.32*75/60</f>
        <v>19.149999999999999</v>
      </c>
      <c r="G5" s="10">
        <v>47</v>
      </c>
      <c r="H5" s="10">
        <v>0.72</v>
      </c>
      <c r="I5" s="10">
        <v>2.82</v>
      </c>
      <c r="J5" s="29">
        <v>4.62</v>
      </c>
    </row>
    <row r="6" spans="1:10" ht="15.6" x14ac:dyDescent="0.3">
      <c r="A6" s="79"/>
      <c r="B6" s="23" t="s">
        <v>11</v>
      </c>
      <c r="C6" s="36">
        <v>20</v>
      </c>
      <c r="D6" s="37" t="s">
        <v>41</v>
      </c>
      <c r="E6" s="81">
        <v>200</v>
      </c>
      <c r="F6" s="54">
        <v>3.35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79"/>
      <c r="B7" s="23" t="s">
        <v>32</v>
      </c>
      <c r="C7" s="36" t="s">
        <v>20</v>
      </c>
      <c r="D7" s="37" t="s">
        <v>38</v>
      </c>
      <c r="E7" s="81">
        <v>40</v>
      </c>
      <c r="F7" s="54">
        <f>313.92*0.02*1.33</f>
        <v>8.3502720000000004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79"/>
      <c r="B8" s="73" t="s">
        <v>16</v>
      </c>
      <c r="C8" s="36" t="s">
        <v>20</v>
      </c>
      <c r="D8" s="37" t="s">
        <v>21</v>
      </c>
      <c r="E8" s="81">
        <v>27</v>
      </c>
      <c r="F8" s="54">
        <f>52.37*0.027</f>
        <v>1.4139899999999999</v>
      </c>
      <c r="G8" s="8">
        <f>42*27/20</f>
        <v>56.7</v>
      </c>
      <c r="H8" s="8">
        <f>0.98*27/20</f>
        <v>1.323</v>
      </c>
      <c r="I8" s="8">
        <f>0.2*27/20</f>
        <v>0.27</v>
      </c>
      <c r="J8" s="9">
        <f>8.96*27/20</f>
        <v>12.096</v>
      </c>
    </row>
    <row r="9" spans="1:10" ht="15.6" x14ac:dyDescent="0.3">
      <c r="A9" s="79"/>
      <c r="B9" s="43" t="s">
        <v>17</v>
      </c>
      <c r="C9" s="36" t="s">
        <v>20</v>
      </c>
      <c r="D9" s="37" t="s">
        <v>24</v>
      </c>
      <c r="E9" s="81">
        <v>28</v>
      </c>
      <c r="F9" s="54">
        <v>1.19</v>
      </c>
      <c r="G9" s="8">
        <f>47*28/20</f>
        <v>65.8</v>
      </c>
      <c r="H9" s="8">
        <f>1.52*28/20</f>
        <v>2.1280000000000001</v>
      </c>
      <c r="I9" s="8">
        <f>0.16*28/20</f>
        <v>0.22400000000000003</v>
      </c>
      <c r="J9" s="9">
        <f>9.84*28/20</f>
        <v>13.776</v>
      </c>
    </row>
    <row r="10" spans="1:10" ht="16.2" thickBot="1" x14ac:dyDescent="0.35">
      <c r="A10" s="30"/>
      <c r="B10" s="31"/>
      <c r="C10" s="45"/>
      <c r="D10" s="46"/>
      <c r="E10" s="47"/>
      <c r="F10" s="59">
        <f>SUM(F4:F9)</f>
        <v>78.004261999999997</v>
      </c>
      <c r="G10" s="55">
        <f>SUM(G4:G9)</f>
        <v>562.99</v>
      </c>
      <c r="H10" s="55">
        <f>SUM(H4:H9)</f>
        <v>19.031000000000002</v>
      </c>
      <c r="I10" s="55">
        <f>SUM(I4:I9)</f>
        <v>15.234</v>
      </c>
      <c r="J10" s="56">
        <f>SUM(J4:J9)</f>
        <v>89.572000000000003</v>
      </c>
    </row>
    <row r="11" spans="1:10" ht="15.6" x14ac:dyDescent="0.3">
      <c r="A11" s="22"/>
      <c r="B11" s="7" t="s">
        <v>15</v>
      </c>
      <c r="C11" s="40">
        <v>19</v>
      </c>
      <c r="D11" s="41" t="s">
        <v>45</v>
      </c>
      <c r="E11" s="81" t="s">
        <v>51</v>
      </c>
      <c r="F11" s="54">
        <f>72.06*45/53+4.71*45/37</f>
        <v>66.911397246302911</v>
      </c>
      <c r="G11" s="8">
        <v>151</v>
      </c>
      <c r="H11" s="8">
        <v>11.35</v>
      </c>
      <c r="I11" s="8">
        <v>12.51</v>
      </c>
      <c r="J11" s="9">
        <v>3.76</v>
      </c>
    </row>
    <row r="12" spans="1:10" ht="28.8" x14ac:dyDescent="0.3">
      <c r="A12" s="22"/>
      <c r="B12" s="7" t="s">
        <v>46</v>
      </c>
      <c r="C12" s="40">
        <v>45</v>
      </c>
      <c r="D12" s="41" t="s">
        <v>47</v>
      </c>
      <c r="E12" s="81">
        <v>140</v>
      </c>
      <c r="F12" s="54">
        <f>30.13*140/150</f>
        <v>28.121333333333332</v>
      </c>
      <c r="G12" s="8">
        <v>210</v>
      </c>
      <c r="H12" s="8">
        <v>3.9</v>
      </c>
      <c r="I12" s="8">
        <v>5.47</v>
      </c>
      <c r="J12" s="9">
        <v>30.19</v>
      </c>
    </row>
    <row r="13" spans="1:10" ht="15.6" x14ac:dyDescent="0.3">
      <c r="A13" s="22"/>
      <c r="B13" s="89" t="s">
        <v>11</v>
      </c>
      <c r="C13" s="65">
        <v>57</v>
      </c>
      <c r="D13" s="66" t="s">
        <v>52</v>
      </c>
      <c r="E13" s="90">
        <v>200</v>
      </c>
      <c r="F13" s="63">
        <v>1.73</v>
      </c>
      <c r="G13" s="10">
        <v>41</v>
      </c>
      <c r="H13" s="10">
        <v>0</v>
      </c>
      <c r="I13" s="10">
        <v>0</v>
      </c>
      <c r="J13" s="29">
        <v>10.01</v>
      </c>
    </row>
    <row r="14" spans="1:10" ht="15.6" x14ac:dyDescent="0.3">
      <c r="A14" s="22"/>
      <c r="B14" s="7" t="s">
        <v>17</v>
      </c>
      <c r="C14" s="40" t="s">
        <v>20</v>
      </c>
      <c r="D14" s="37" t="s">
        <v>21</v>
      </c>
      <c r="E14" s="81">
        <v>34</v>
      </c>
      <c r="F14" s="54">
        <v>1.75</v>
      </c>
      <c r="G14" s="8">
        <f>42*34/20</f>
        <v>71.400000000000006</v>
      </c>
      <c r="H14" s="8">
        <f>0.98*34/20</f>
        <v>1.6659999999999999</v>
      </c>
      <c r="I14" s="8">
        <f>0.2*34/20</f>
        <v>0.34</v>
      </c>
      <c r="J14" s="9">
        <f>8.96*34/20</f>
        <v>15.232000000000003</v>
      </c>
    </row>
    <row r="15" spans="1:10" ht="15.6" x14ac:dyDescent="0.3">
      <c r="A15" s="22"/>
      <c r="B15" s="11" t="s">
        <v>16</v>
      </c>
      <c r="C15" s="42" t="s">
        <v>20</v>
      </c>
      <c r="D15" s="37" t="s">
        <v>24</v>
      </c>
      <c r="E15" s="81">
        <v>34</v>
      </c>
      <c r="F15" s="54">
        <f>43.63*0.034</f>
        <v>1.4834200000000002</v>
      </c>
      <c r="G15" s="8">
        <f>47*34/20</f>
        <v>79.900000000000006</v>
      </c>
      <c r="H15" s="8">
        <f>1.52*34/20</f>
        <v>2.5840000000000001</v>
      </c>
      <c r="I15" s="8">
        <f>0.16*34/20</f>
        <v>0.27200000000000002</v>
      </c>
      <c r="J15" s="9">
        <f>9.84*34/20</f>
        <v>16.728000000000002</v>
      </c>
    </row>
    <row r="16" spans="1:10" ht="16.2" thickBot="1" x14ac:dyDescent="0.35">
      <c r="A16" s="24"/>
      <c r="B16" s="25"/>
      <c r="C16" s="26"/>
      <c r="D16" s="26"/>
      <c r="E16" s="53"/>
      <c r="F16" s="64">
        <f>SUM(F11:F15)</f>
        <v>99.99615057963625</v>
      </c>
      <c r="G16" s="27">
        <f>SUM(G11:G15)</f>
        <v>553.29999999999995</v>
      </c>
      <c r="H16" s="27">
        <f>SUM(H11:H15)</f>
        <v>19.5</v>
      </c>
      <c r="I16" s="27">
        <f>SUM(I11:I15)</f>
        <v>18.591999999999999</v>
      </c>
      <c r="J16" s="28">
        <f>SUM(J11:J15)</f>
        <v>75.920000000000016</v>
      </c>
    </row>
    <row r="17" spans="1:10" ht="28.8" x14ac:dyDescent="0.3">
      <c r="A17" s="21"/>
      <c r="B17" s="7" t="s">
        <v>14</v>
      </c>
      <c r="C17" s="40">
        <v>55</v>
      </c>
      <c r="D17" s="41" t="s">
        <v>50</v>
      </c>
      <c r="E17" s="81" t="s">
        <v>49</v>
      </c>
      <c r="F17" s="54">
        <f>13.73*240/250+9.8</f>
        <v>22.980800000000002</v>
      </c>
      <c r="G17" s="8">
        <v>186</v>
      </c>
      <c r="H17" s="8">
        <v>4.8499999999999996</v>
      </c>
      <c r="I17" s="8">
        <v>4.9400000000000004</v>
      </c>
      <c r="J17" s="9">
        <v>25.03</v>
      </c>
    </row>
    <row r="18" spans="1:10" ht="15.6" x14ac:dyDescent="0.3">
      <c r="A18" s="22"/>
      <c r="B18" s="7" t="s">
        <v>15</v>
      </c>
      <c r="C18" s="40">
        <v>19</v>
      </c>
      <c r="D18" s="41" t="s">
        <v>45</v>
      </c>
      <c r="E18" s="81" t="s">
        <v>51</v>
      </c>
      <c r="F18" s="54">
        <f>72.06*45/53+4.71*45/37</f>
        <v>66.911397246302911</v>
      </c>
      <c r="G18" s="8">
        <v>151</v>
      </c>
      <c r="H18" s="8">
        <v>11.35</v>
      </c>
      <c r="I18" s="8">
        <v>12.51</v>
      </c>
      <c r="J18" s="9">
        <v>3.76</v>
      </c>
    </row>
    <row r="19" spans="1:10" ht="28.8" x14ac:dyDescent="0.3">
      <c r="A19" s="22"/>
      <c r="B19" s="7" t="s">
        <v>46</v>
      </c>
      <c r="C19" s="40">
        <v>45</v>
      </c>
      <c r="D19" s="41" t="s">
        <v>47</v>
      </c>
      <c r="E19" s="81">
        <v>150</v>
      </c>
      <c r="F19" s="54">
        <f>30.13*150/150</f>
        <v>30.13</v>
      </c>
      <c r="G19" s="8">
        <f>210*150/150</f>
        <v>210</v>
      </c>
      <c r="H19" s="8">
        <f>3.9*150/150</f>
        <v>3.9</v>
      </c>
      <c r="I19" s="8">
        <f>5.47*150/150</f>
        <v>5.47</v>
      </c>
      <c r="J19" s="9">
        <f>30.19*150/150</f>
        <v>30.19</v>
      </c>
    </row>
    <row r="20" spans="1:10" ht="15.6" x14ac:dyDescent="0.3">
      <c r="A20" s="22"/>
      <c r="B20" s="89" t="s">
        <v>11</v>
      </c>
      <c r="C20" s="65">
        <v>57</v>
      </c>
      <c r="D20" s="66" t="s">
        <v>52</v>
      </c>
      <c r="E20" s="90">
        <v>200</v>
      </c>
      <c r="F20" s="63">
        <v>1.73</v>
      </c>
      <c r="G20" s="10">
        <v>41</v>
      </c>
      <c r="H20" s="10">
        <v>0</v>
      </c>
      <c r="I20" s="10">
        <v>0</v>
      </c>
      <c r="J20" s="29">
        <v>10.01</v>
      </c>
    </row>
    <row r="21" spans="1:10" ht="15.6" x14ac:dyDescent="0.3">
      <c r="A21" s="22"/>
      <c r="B21" s="7" t="s">
        <v>17</v>
      </c>
      <c r="C21" s="40" t="s">
        <v>20</v>
      </c>
      <c r="D21" s="37" t="s">
        <v>21</v>
      </c>
      <c r="E21" s="81">
        <v>34</v>
      </c>
      <c r="F21" s="54">
        <v>1.76</v>
      </c>
      <c r="G21" s="8">
        <f>42*34/20</f>
        <v>71.400000000000006</v>
      </c>
      <c r="H21" s="8">
        <f>0.98*34/20</f>
        <v>1.6659999999999999</v>
      </c>
      <c r="I21" s="8">
        <f>0.2*34/20</f>
        <v>0.34</v>
      </c>
      <c r="J21" s="9">
        <f>8.96*34/20</f>
        <v>15.232000000000003</v>
      </c>
    </row>
    <row r="22" spans="1:10" ht="15.6" x14ac:dyDescent="0.3">
      <c r="A22" s="22"/>
      <c r="B22" s="11" t="s">
        <v>16</v>
      </c>
      <c r="C22" s="42" t="s">
        <v>20</v>
      </c>
      <c r="D22" s="37" t="s">
        <v>24</v>
      </c>
      <c r="E22" s="81">
        <v>34</v>
      </c>
      <c r="F22" s="54">
        <f>43.63*0.034</f>
        <v>1.4834200000000002</v>
      </c>
      <c r="G22" s="8">
        <f>47*34/20</f>
        <v>79.900000000000006</v>
      </c>
      <c r="H22" s="8">
        <f>1.52*34/20</f>
        <v>2.5840000000000001</v>
      </c>
      <c r="I22" s="8">
        <f>0.16*34/20</f>
        <v>0.27200000000000002</v>
      </c>
      <c r="J22" s="9">
        <f>9.84*34/20</f>
        <v>16.728000000000002</v>
      </c>
    </row>
    <row r="23" spans="1:10" ht="16.2" thickBot="1" x14ac:dyDescent="0.35">
      <c r="A23" s="24"/>
      <c r="B23" s="25"/>
      <c r="C23" s="26"/>
      <c r="D23" s="26"/>
      <c r="E23" s="53"/>
      <c r="F23" s="64">
        <f>SUM(F17:F22)</f>
        <v>124.99561724630291</v>
      </c>
      <c r="G23" s="27">
        <f>SUM(G17:G22)</f>
        <v>739.3</v>
      </c>
      <c r="H23" s="27">
        <f>SUM(H18:H22)</f>
        <v>19.5</v>
      </c>
      <c r="I23" s="27">
        <f>SUM(I18:I22)</f>
        <v>18.591999999999999</v>
      </c>
      <c r="J23" s="28">
        <f>SUM(J18:J22)</f>
        <v>75.920000000000016</v>
      </c>
    </row>
    <row r="24" spans="1:10" customFormat="1" x14ac:dyDescent="0.3">
      <c r="E24" s="13"/>
      <c r="F24" s="13"/>
    </row>
    <row r="25" spans="1:10" customFormat="1" x14ac:dyDescent="0.3">
      <c r="A25" s="15" t="s">
        <v>28</v>
      </c>
      <c r="E25" s="13"/>
      <c r="F25" s="13"/>
    </row>
    <row r="26" spans="1:10" customFormat="1" x14ac:dyDescent="0.3">
      <c r="E26" s="13"/>
      <c r="F26" s="13"/>
    </row>
    <row r="27" spans="1:10" customFormat="1" x14ac:dyDescent="0.3">
      <c r="A27" s="15" t="s">
        <v>29</v>
      </c>
      <c r="E27" s="13"/>
      <c r="F27" s="13"/>
    </row>
    <row r="28" spans="1:10" customFormat="1" x14ac:dyDescent="0.3">
      <c r="E28" s="13"/>
      <c r="F28" s="13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0:F12 F5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2023-09-26T04:28:48Z</cp:lastPrinted>
  <dcterms:created xsi:type="dcterms:W3CDTF">2015-06-05T18:19:34Z</dcterms:created>
  <dcterms:modified xsi:type="dcterms:W3CDTF">2023-10-12T03:29:27Z</dcterms:modified>
</cp:coreProperties>
</file>